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rsonal\Geology\2015\Spring\"/>
    </mc:Choice>
  </mc:AlternateContent>
  <bookViews>
    <workbookView xWindow="120" yWindow="315" windowWidth="10005" windowHeight="9825" tabRatio="641" activeTab="1"/>
  </bookViews>
  <sheets>
    <sheet name="2014F 113-Monday 230" sheetId="11" r:id="rId1"/>
    <sheet name="2014F 113-Wed" sheetId="3" r:id="rId2"/>
    <sheet name="Sheet1" sheetId="5" r:id="rId3"/>
    <sheet name="Sheet2" sheetId="12" r:id="rId4"/>
  </sheets>
  <definedNames>
    <definedName name="_xlnm._FilterDatabase" localSheetId="0" hidden="1">'2014F 113-Monday 230'!$A$4:$AJ$21</definedName>
    <definedName name="_xlnm._FilterDatabase" localSheetId="1" hidden="1">'2014F 113-Wed'!$A$4:$AI$23</definedName>
    <definedName name="_xlnm.Print_Area" localSheetId="0">'2014F 113-Monday 230'!$A$1:$U$21</definedName>
    <definedName name="_xlnm.Print_Area" localSheetId="1">'2014F 113-Wed'!$A$1:$T$23</definedName>
  </definedNames>
  <calcPr calcId="152511"/>
</workbook>
</file>

<file path=xl/calcChain.xml><?xml version="1.0" encoding="utf-8"?>
<calcChain xmlns="http://schemas.openxmlformats.org/spreadsheetml/2006/main">
  <c r="C17" i="11" l="1"/>
  <c r="H17" i="11"/>
  <c r="I17" i="11"/>
  <c r="I6" i="3"/>
  <c r="K16" i="3"/>
  <c r="I16" i="3"/>
  <c r="F16" i="3"/>
  <c r="I11" i="3"/>
  <c r="K16" i="11"/>
  <c r="K18" i="3" l="1"/>
  <c r="M14" i="3" l="1"/>
  <c r="M17" i="3"/>
  <c r="M7" i="3"/>
  <c r="M16" i="3"/>
  <c r="M15" i="3"/>
  <c r="N9" i="11"/>
  <c r="N5" i="11"/>
  <c r="N11" i="11"/>
  <c r="N16" i="11"/>
  <c r="N14" i="11"/>
  <c r="N6" i="11"/>
  <c r="M13" i="3"/>
  <c r="N7" i="11"/>
  <c r="N8" i="11"/>
  <c r="M18" i="3"/>
  <c r="N15" i="11"/>
  <c r="N13" i="11"/>
  <c r="N17" i="11"/>
  <c r="I13" i="11"/>
  <c r="I16" i="11"/>
  <c r="L10" i="3" l="1"/>
  <c r="L17" i="3" l="1"/>
  <c r="L16" i="3"/>
  <c r="L14" i="3"/>
  <c r="L12" i="3"/>
  <c r="L11" i="3"/>
  <c r="L8" i="3"/>
  <c r="L7" i="3"/>
  <c r="L6" i="3"/>
  <c r="L5" i="3"/>
  <c r="M12" i="11"/>
  <c r="M15" i="11" l="1"/>
  <c r="M6" i="11" l="1"/>
  <c r="M7" i="11"/>
  <c r="M9" i="11"/>
  <c r="M10" i="11"/>
  <c r="M11" i="11"/>
  <c r="M13" i="11"/>
  <c r="M14" i="11"/>
  <c r="M17" i="11"/>
  <c r="M5" i="11"/>
  <c r="L18" i="3"/>
  <c r="L15" i="3"/>
  <c r="L9" i="3"/>
  <c r="H18" i="3" l="1"/>
  <c r="H17" i="3"/>
  <c r="H16" i="3"/>
  <c r="H15" i="3"/>
  <c r="H14" i="3"/>
  <c r="H12" i="3"/>
  <c r="H11" i="3"/>
  <c r="H10" i="3"/>
  <c r="H9" i="3"/>
  <c r="H8" i="3"/>
  <c r="H7" i="3"/>
  <c r="H6" i="3"/>
  <c r="H5" i="3"/>
  <c r="H13" i="3"/>
  <c r="I9" i="3"/>
  <c r="I8" i="3"/>
  <c r="I18" i="3"/>
  <c r="K15" i="11"/>
  <c r="K8" i="11"/>
  <c r="K9" i="3" l="1"/>
  <c r="K8" i="3"/>
  <c r="L12" i="11"/>
  <c r="K12" i="3"/>
  <c r="K5" i="3"/>
  <c r="K11" i="3"/>
  <c r="K7" i="3"/>
  <c r="K17" i="3"/>
  <c r="K15" i="3" l="1"/>
  <c r="L9" i="11"/>
  <c r="L8" i="11"/>
  <c r="L5" i="11"/>
  <c r="L11" i="11"/>
  <c r="L14" i="11"/>
  <c r="L16" i="11"/>
  <c r="K10" i="3"/>
  <c r="K14" i="3"/>
  <c r="L10" i="11"/>
  <c r="L13" i="11"/>
  <c r="L6" i="11"/>
  <c r="L17" i="11"/>
  <c r="L15" i="11"/>
  <c r="K13" i="3"/>
  <c r="L7" i="11"/>
  <c r="I8" i="11" l="1"/>
  <c r="I15" i="11"/>
  <c r="I12" i="11"/>
  <c r="K14" i="11" l="1"/>
  <c r="K10" i="11"/>
  <c r="K13" i="11"/>
  <c r="K6" i="11"/>
  <c r="K17" i="11"/>
  <c r="I14" i="11"/>
  <c r="I11" i="11"/>
  <c r="I10" i="11"/>
  <c r="I9" i="11"/>
  <c r="I7" i="11"/>
  <c r="I6" i="11"/>
  <c r="I5" i="11"/>
  <c r="C9" i="12" l="1"/>
  <c r="D9" i="12" s="1"/>
  <c r="C8" i="12"/>
  <c r="D8" i="12" s="1"/>
  <c r="C6" i="12"/>
  <c r="C5" i="12"/>
  <c r="C3" i="12"/>
  <c r="C2" i="12"/>
  <c r="G4" i="3" l="1"/>
  <c r="C5" i="11" l="1"/>
  <c r="Q15" i="3" l="1"/>
  <c r="Q18" i="3"/>
  <c r="Q17" i="3"/>
  <c r="Q16" i="3"/>
  <c r="Q14" i="3"/>
  <c r="Q13" i="3"/>
  <c r="Q12" i="3"/>
  <c r="Q11" i="3"/>
  <c r="Q10" i="3"/>
  <c r="Q9" i="3"/>
  <c r="Q8" i="3"/>
  <c r="Q7" i="3"/>
  <c r="Q6" i="3"/>
  <c r="Q5" i="3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25" i="11"/>
  <c r="C16" i="11" l="1"/>
  <c r="C15" i="11"/>
  <c r="C14" i="11"/>
  <c r="C13" i="11"/>
  <c r="C12" i="11"/>
  <c r="C11" i="11"/>
  <c r="C10" i="11"/>
  <c r="C9" i="11"/>
  <c r="C8" i="11"/>
  <c r="C6" i="11"/>
  <c r="C7" i="11"/>
  <c r="B15" i="3" l="1"/>
  <c r="B13" i="3"/>
  <c r="C24" i="11"/>
  <c r="V24" i="11" s="1"/>
  <c r="C25" i="11" l="1"/>
  <c r="B18" i="3"/>
  <c r="B17" i="3"/>
  <c r="B16" i="3"/>
  <c r="B14" i="3"/>
  <c r="B12" i="3"/>
  <c r="B11" i="3"/>
  <c r="B10" i="3"/>
  <c r="B9" i="3"/>
  <c r="B8" i="3"/>
  <c r="B7" i="3"/>
  <c r="B6" i="3"/>
  <c r="B5" i="3"/>
  <c r="U6" i="3" l="1"/>
  <c r="V6" i="11"/>
  <c r="V17" i="11" l="1"/>
  <c r="V16" i="11"/>
  <c r="V15" i="11"/>
  <c r="V14" i="11"/>
  <c r="V13" i="11"/>
  <c r="V12" i="11"/>
  <c r="V11" i="11"/>
  <c r="V10" i="11"/>
  <c r="V9" i="11"/>
  <c r="V8" i="11"/>
  <c r="V7" i="11"/>
  <c r="V5" i="11"/>
  <c r="V25" i="1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V3" i="11"/>
  <c r="W24" i="11" s="1"/>
  <c r="Y24" i="11" s="1"/>
  <c r="V2" i="11"/>
  <c r="W25" i="11" l="1"/>
  <c r="Y25" i="11" s="1"/>
  <c r="W5" i="11"/>
  <c r="Y5" i="11" s="1"/>
  <c r="W6" i="11"/>
  <c r="Y6" i="11" s="1"/>
  <c r="W7" i="11"/>
  <c r="Y7" i="11" s="1"/>
  <c r="W8" i="11"/>
  <c r="Y8" i="11" s="1"/>
  <c r="W9" i="11"/>
  <c r="Y9" i="11" s="1"/>
  <c r="W10" i="11"/>
  <c r="Y10" i="11" s="1"/>
  <c r="W11" i="11"/>
  <c r="Y11" i="11" s="1"/>
  <c r="W12" i="11"/>
  <c r="Y12" i="11" s="1"/>
  <c r="W13" i="11"/>
  <c r="Y13" i="11" s="1"/>
  <c r="W14" i="11"/>
  <c r="Y14" i="11" s="1"/>
  <c r="W15" i="11"/>
  <c r="Y15" i="11" s="1"/>
  <c r="W16" i="11"/>
  <c r="Y16" i="11" s="1"/>
  <c r="W17" i="11"/>
  <c r="Y17" i="11" s="1"/>
  <c r="U3" i="3" l="1"/>
  <c r="V6" i="3" s="1"/>
  <c r="X6" i="3" s="1"/>
  <c r="U17" i="3"/>
  <c r="U14" i="3"/>
  <c r="U8" i="3"/>
  <c r="C4" i="3"/>
  <c r="D4" i="3" s="1"/>
  <c r="E4" i="3" s="1"/>
  <c r="F4" i="3" s="1"/>
  <c r="H4" i="3" s="1"/>
  <c r="I4" i="3" s="1"/>
  <c r="J4" i="3" s="1"/>
  <c r="K4" i="3" s="1"/>
  <c r="L4" i="3" s="1"/>
  <c r="M4" i="3" s="1"/>
  <c r="N4" i="3" s="1"/>
  <c r="U11" i="3"/>
  <c r="U13" i="3"/>
  <c r="U9" i="3"/>
  <c r="B17" i="5"/>
  <c r="B18" i="5"/>
  <c r="B14" i="5"/>
  <c r="B15" i="5"/>
  <c r="B16" i="5"/>
  <c r="B2" i="5"/>
  <c r="B3" i="5"/>
  <c r="B4" i="5"/>
  <c r="B5" i="5"/>
  <c r="B6" i="5"/>
  <c r="B7" i="5"/>
  <c r="B8" i="5"/>
  <c r="B9" i="5"/>
  <c r="B10" i="5"/>
  <c r="B11" i="5"/>
  <c r="B12" i="5"/>
  <c r="B13" i="5"/>
  <c r="B1" i="5"/>
  <c r="U18" i="3"/>
  <c r="U16" i="3"/>
  <c r="U15" i="3"/>
  <c r="U12" i="3"/>
  <c r="U10" i="3"/>
  <c r="U7" i="3"/>
  <c r="U5" i="3"/>
  <c r="U2" i="3"/>
  <c r="V16" i="3" l="1"/>
  <c r="X16" i="3" s="1"/>
  <c r="V5" i="3"/>
  <c r="X5" i="3" s="1"/>
  <c r="V7" i="3"/>
  <c r="X7" i="3" s="1"/>
  <c r="V12" i="3"/>
  <c r="X12" i="3" s="1"/>
  <c r="V18" i="3"/>
  <c r="X18" i="3" s="1"/>
  <c r="V13" i="3"/>
  <c r="X13" i="3" s="1"/>
  <c r="V9" i="3"/>
  <c r="X9" i="3" s="1"/>
  <c r="V17" i="3"/>
  <c r="X17" i="3" s="1"/>
  <c r="V11" i="3"/>
  <c r="X11" i="3" s="1"/>
  <c r="V8" i="3"/>
  <c r="X8" i="3" s="1"/>
  <c r="V14" i="3"/>
  <c r="X14" i="3" s="1"/>
  <c r="V15" i="3"/>
  <c r="X15" i="3" s="1"/>
  <c r="V10" i="3"/>
  <c r="X10" i="3" s="1"/>
</calcChain>
</file>

<file path=xl/comments1.xml><?xml version="1.0" encoding="utf-8"?>
<comments xmlns="http://schemas.openxmlformats.org/spreadsheetml/2006/main">
  <authors>
    <author>Quarles, William A.</author>
    <author>Al</author>
  </authors>
  <commentList>
    <comment ref="G8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at Golf Tournament. Came in two office hour days to look at sedimentary rocks</t>
        </r>
      </text>
    </comment>
    <comment ref="S8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at Golf Tournament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Mother in Hospital - made up with LD</t>
        </r>
      </text>
    </comment>
    <comment ref="G16" authorId="1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Al emailed on 3/9/15 about makeup work due next week.</t>
        </r>
      </text>
    </comment>
    <comment ref="C17" authorId="1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Al emailed on 3/9/15 about makeup work due next week.</t>
        </r>
      </text>
    </comment>
    <comment ref="H17" authorId="1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Al emailed on 3/9/15 about makeup work due next week.</t>
        </r>
      </text>
    </comment>
  </commentList>
</comments>
</file>

<file path=xl/comments2.xml><?xml version="1.0" encoding="utf-8"?>
<comments xmlns="http://schemas.openxmlformats.org/spreadsheetml/2006/main">
  <authors>
    <author>Al</author>
    <author>Quarles, William A.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Al:</t>
        </r>
        <r>
          <rPr>
            <sz val="9"/>
            <color indexed="81"/>
            <rFont val="Tahoma"/>
            <family val="2"/>
          </rPr>
          <t xml:space="preserve">
Missed one lab due to snow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Baseball - to makeup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Al emailed on 3/9/15 about makeup work due next week.</t>
        </r>
      </text>
    </comment>
    <comment ref="E17" authorId="1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makeup work in lab manual and extra soil</t>
        </r>
      </text>
    </comment>
  </commentList>
</comments>
</file>

<file path=xl/sharedStrings.xml><?xml version="1.0" encoding="utf-8"?>
<sst xmlns="http://schemas.openxmlformats.org/spreadsheetml/2006/main" count="122" uniqueCount="91">
  <si>
    <t>Name</t>
  </si>
  <si>
    <t>Tectonics</t>
  </si>
  <si>
    <t>Minerals</t>
  </si>
  <si>
    <t>Igneous</t>
  </si>
  <si>
    <t>Total</t>
  </si>
  <si>
    <t>%</t>
  </si>
  <si>
    <t>Available Points To Date</t>
  </si>
  <si>
    <t>Available Points</t>
  </si>
  <si>
    <t>None</t>
  </si>
  <si>
    <t>Mineral
Quiz</t>
  </si>
  <si>
    <t>Igneous
Quiz</t>
  </si>
  <si>
    <t>Sed Rock
Quiz</t>
  </si>
  <si>
    <t>GW</t>
  </si>
  <si>
    <t>Meta-
morphic</t>
  </si>
  <si>
    <t>Sedi-
mentary</t>
  </si>
  <si>
    <t>Seismic</t>
  </si>
  <si>
    <t>Meta Rock
Quiz</t>
  </si>
  <si>
    <t>Wednesday
Section 003</t>
  </si>
  <si>
    <t>Streams</t>
  </si>
  <si>
    <t>Topo</t>
  </si>
  <si>
    <t>Geo Time</t>
  </si>
  <si>
    <t>Weath-
ering</t>
  </si>
  <si>
    <t>Monday am
Section 005</t>
  </si>
  <si>
    <t>Missed</t>
  </si>
  <si>
    <t>GeoTime</t>
  </si>
  <si>
    <t>EC</t>
  </si>
  <si>
    <t>Spring
Break</t>
  </si>
  <si>
    <t>Global Climate</t>
  </si>
  <si>
    <t xml:space="preserve">Ashley, Jordan E. </t>
  </si>
  <si>
    <t xml:space="preserve">Bundy, Sarah A. </t>
  </si>
  <si>
    <t xml:space="preserve">Burroughs, Delayna L. </t>
  </si>
  <si>
    <t xml:space="preserve">Lee, Katelyn E. </t>
  </si>
  <si>
    <t xml:space="preserve">Paxton, Gabriel N. </t>
  </si>
  <si>
    <t xml:space="preserve">Shine, Juliet R. </t>
  </si>
  <si>
    <t xml:space="preserve">Tate, Bradford M. </t>
  </si>
  <si>
    <t xml:space="preserve">Wilson, Malaika N. </t>
  </si>
  <si>
    <t xml:space="preserve">Montgomery, Jennie L. </t>
  </si>
  <si>
    <t>Woolridge, Lashawn</t>
  </si>
  <si>
    <t>n</t>
  </si>
  <si>
    <r>
      <t xml:space="preserve">Lorimer, Margaret </t>
    </r>
    <r>
      <rPr>
        <b/>
        <sz val="10"/>
        <rFont val="Arial"/>
        <family val="2"/>
      </rPr>
      <t>Caroline</t>
    </r>
  </si>
  <si>
    <r>
      <t xml:space="preserve">Maloney, </t>
    </r>
    <r>
      <rPr>
        <b/>
        <sz val="10"/>
        <rFont val="Arial"/>
        <family val="2"/>
      </rPr>
      <t>Kris</t>
    </r>
    <r>
      <rPr>
        <sz val="10"/>
        <rFont val="Arial"/>
        <family val="2"/>
      </rPr>
      <t xml:space="preserve"> G. </t>
    </r>
  </si>
  <si>
    <r>
      <t xml:space="preserve">Burdette, </t>
    </r>
    <r>
      <rPr>
        <b/>
        <sz val="10"/>
        <rFont val="Arial"/>
        <family val="2"/>
      </rPr>
      <t>Victoria</t>
    </r>
    <r>
      <rPr>
        <sz val="10"/>
        <rFont val="Arial"/>
        <family val="2"/>
      </rPr>
      <t xml:space="preserve"> L. </t>
    </r>
  </si>
  <si>
    <r>
      <t xml:space="preserve">Dickson, </t>
    </r>
    <r>
      <rPr>
        <b/>
        <sz val="10"/>
        <rFont val="Arial"/>
        <family val="2"/>
      </rPr>
      <t>Taylor</t>
    </r>
    <r>
      <rPr>
        <sz val="10"/>
        <rFont val="Arial"/>
        <family val="2"/>
      </rPr>
      <t xml:space="preserve"> B. </t>
    </r>
  </si>
  <si>
    <r>
      <t xml:space="preserve">Lambert, </t>
    </r>
    <r>
      <rPr>
        <b/>
        <sz val="10"/>
        <rFont val="Arial"/>
        <family val="2"/>
      </rPr>
      <t>Elizabeth</t>
    </r>
    <r>
      <rPr>
        <sz val="10"/>
        <rFont val="Arial"/>
        <family val="2"/>
      </rPr>
      <t xml:space="preserve"> M. </t>
    </r>
  </si>
  <si>
    <r>
      <t xml:space="preserve">Young, </t>
    </r>
    <r>
      <rPr>
        <b/>
        <sz val="10"/>
        <rFont val="Arial"/>
        <family val="2"/>
      </rPr>
      <t>Leah</t>
    </r>
    <r>
      <rPr>
        <sz val="10"/>
        <rFont val="Arial"/>
        <family val="2"/>
      </rPr>
      <t xml:space="preserve"> P. </t>
    </r>
  </si>
  <si>
    <r>
      <t xml:space="preserve">Altman, </t>
    </r>
    <r>
      <rPr>
        <b/>
        <sz val="10"/>
        <rFont val="Arial"/>
        <family val="2"/>
      </rPr>
      <t>Jennifer</t>
    </r>
    <r>
      <rPr>
        <sz val="10"/>
        <rFont val="Arial"/>
        <family val="2"/>
      </rPr>
      <t xml:space="preserve"> L. </t>
    </r>
  </si>
  <si>
    <r>
      <t xml:space="preserve">Laber, </t>
    </r>
    <r>
      <rPr>
        <b/>
        <sz val="10"/>
        <rFont val="Arial"/>
        <family val="2"/>
      </rPr>
      <t>Cassidy</t>
    </r>
  </si>
  <si>
    <r>
      <t xml:space="preserve">Robbins, </t>
    </r>
    <r>
      <rPr>
        <b/>
        <sz val="10"/>
        <rFont val="Arial"/>
        <family val="2"/>
      </rPr>
      <t>John</t>
    </r>
    <r>
      <rPr>
        <sz val="10"/>
        <rFont val="Arial"/>
        <family val="2"/>
      </rPr>
      <t xml:space="preserve"> T. </t>
    </r>
  </si>
  <si>
    <r>
      <t xml:space="preserve">Dunkelberg, </t>
    </r>
    <r>
      <rPr>
        <b/>
        <sz val="10"/>
        <rFont val="Arial"/>
        <family val="2"/>
      </rPr>
      <t>Kara</t>
    </r>
    <r>
      <rPr>
        <sz val="10"/>
        <rFont val="Arial"/>
        <family val="2"/>
      </rPr>
      <t xml:space="preserve"> M. </t>
    </r>
  </si>
  <si>
    <r>
      <t xml:space="preserve">DeButts, </t>
    </r>
    <r>
      <rPr>
        <b/>
        <sz val="10"/>
        <rFont val="Arial"/>
        <family val="2"/>
      </rPr>
      <t>Savana</t>
    </r>
    <r>
      <rPr>
        <sz val="10"/>
        <rFont val="Arial"/>
        <family val="2"/>
      </rPr>
      <t xml:space="preserve"> D. </t>
    </r>
  </si>
  <si>
    <r>
      <t xml:space="preserve">Dolan, </t>
    </r>
    <r>
      <rPr>
        <b/>
        <sz val="10"/>
        <rFont val="Arial"/>
        <family val="2"/>
      </rPr>
      <t>Aleyna</t>
    </r>
    <r>
      <rPr>
        <sz val="10"/>
        <rFont val="Arial"/>
        <family val="2"/>
      </rPr>
      <t xml:space="preserve"> M. </t>
    </r>
  </si>
  <si>
    <r>
      <t xml:space="preserve">Keller, </t>
    </r>
    <r>
      <rPr>
        <b/>
        <sz val="10"/>
        <rFont val="Arial"/>
        <family val="2"/>
      </rPr>
      <t>Allie</t>
    </r>
    <r>
      <rPr>
        <sz val="10"/>
        <rFont val="Arial"/>
        <family val="2"/>
      </rPr>
      <t xml:space="preserve"> E. </t>
    </r>
  </si>
  <si>
    <r>
      <t xml:space="preserve">Berry, </t>
    </r>
    <r>
      <rPr>
        <b/>
        <sz val="10"/>
        <rFont val="Arial"/>
        <family val="2"/>
      </rPr>
      <t>Elena</t>
    </r>
    <r>
      <rPr>
        <sz val="10"/>
        <rFont val="Arial"/>
        <family val="2"/>
      </rPr>
      <t xml:space="preserve"> F. </t>
    </r>
  </si>
  <si>
    <r>
      <t xml:space="preserve">Sarvis, </t>
    </r>
    <r>
      <rPr>
        <b/>
        <sz val="10"/>
        <rFont val="Arial"/>
        <family val="2"/>
      </rPr>
      <t>Sarah</t>
    </r>
    <r>
      <rPr>
        <sz val="10"/>
        <rFont val="Arial"/>
        <family val="2"/>
      </rPr>
      <t xml:space="preserve"> E. </t>
    </r>
  </si>
  <si>
    <r>
      <t xml:space="preserve">Williamson, </t>
    </r>
    <r>
      <rPr>
        <b/>
        <sz val="10"/>
        <rFont val="Arial"/>
        <family val="2"/>
      </rPr>
      <t>Alexis</t>
    </r>
    <r>
      <rPr>
        <sz val="10"/>
        <rFont val="Arial"/>
        <family val="2"/>
      </rPr>
      <t xml:space="preserve"> C. </t>
    </r>
  </si>
  <si>
    <r>
      <t xml:space="preserve">Arnone, </t>
    </r>
    <r>
      <rPr>
        <b/>
        <sz val="10"/>
        <rFont val="Arial"/>
        <family val="2"/>
      </rPr>
      <t>Gabrielle</t>
    </r>
    <r>
      <rPr>
        <sz val="10"/>
        <rFont val="Arial"/>
        <family val="2"/>
      </rPr>
      <t xml:space="preserve"> A. </t>
    </r>
  </si>
  <si>
    <t>missed</t>
  </si>
  <si>
    <r>
      <t xml:space="preserve">Sadlon, Ryan </t>
    </r>
    <r>
      <rPr>
        <b/>
        <sz val="10"/>
        <rFont val="Arial"/>
        <family val="2"/>
      </rPr>
      <t>Hunter</t>
    </r>
  </si>
  <si>
    <r>
      <t xml:space="preserve">Robins, Brunson </t>
    </r>
    <r>
      <rPr>
        <b/>
        <sz val="10"/>
        <rFont val="Arial"/>
        <family val="2"/>
      </rPr>
      <t>Corey</t>
    </r>
  </si>
  <si>
    <t>MinQ</t>
  </si>
  <si>
    <t>IgnQ</t>
  </si>
  <si>
    <t>Min</t>
  </si>
  <si>
    <t>ashleyj3@mailbox.winthrop.edu</t>
  </si>
  <si>
    <t>bundys4@mailbox.winthrop.edu</t>
  </si>
  <si>
    <t>burdettev2@mailbox.winthrop.edu</t>
  </si>
  <si>
    <t>burroughsd6@mailbox.winthrop.edu</t>
  </si>
  <si>
    <t>dicksont4@mailbox.winthrop.edu</t>
  </si>
  <si>
    <t>lamberte5@mailbox.winthrop.edu</t>
  </si>
  <si>
    <t>leek18@mailbox.winthrop.edu</t>
  </si>
  <si>
    <t>lorimerm2@mailbox.winthrop.edu</t>
  </si>
  <si>
    <t>maloneyk3@mailbox.winthrop.edu</t>
  </si>
  <si>
    <t>paxtong2@mailbox.winthrop.edu</t>
  </si>
  <si>
    <t>robinsb2@mailbox.winthrop.edu</t>
  </si>
  <si>
    <t>tateb5@mailbox.winthrop.edu</t>
  </si>
  <si>
    <t>wilsonm47@mailbox.winthrop.edu</t>
  </si>
  <si>
    <t>woolridgel2@mailbox.winthrop.edu</t>
  </si>
  <si>
    <t>altmanj3@mailbox.winthrop.edu</t>
  </si>
  <si>
    <t>arnoneg2@mailbox.winthrop.edu</t>
  </si>
  <si>
    <t>berrye3@mailbox.winthrop.edu</t>
  </si>
  <si>
    <t>debuttss2@mailbox.winthrop.edu</t>
  </si>
  <si>
    <t>dolana4@mailbox.winthrop.edu</t>
  </si>
  <si>
    <t>dunkelbergk2@mailbox.winthrop.edu</t>
  </si>
  <si>
    <t>kellera3@mailbox.winthrop.edu</t>
  </si>
  <si>
    <t>laberc2@mailbox.winthrop.edu</t>
  </si>
  <si>
    <t>montgomeryj12@mailbox.winthrop.edu</t>
  </si>
  <si>
    <t>robbinsj6@mailbox.winthrop.edu</t>
  </si>
  <si>
    <t>sadlonr2@mailbox.winthrop.edu</t>
  </si>
  <si>
    <t>sarviss2@mailbox.winthrop.edu</t>
  </si>
  <si>
    <t>williamsona5@mailbox.winthrop.edu</t>
  </si>
  <si>
    <t>youngl17@mailbox.winthrop.edu</t>
  </si>
  <si>
    <t>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</si>
</sst>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165" fontId="3" fillId="0" borderId="1" xfId="0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6" fontId="3" fillId="0" borderId="5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1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14" fontId="3" fillId="0" borderId="0" xfId="0" applyNumberFormat="1" applyFont="1" applyFill="1"/>
    <xf numFmtId="0" fontId="1" fillId="0" borderId="0" xfId="0" applyFont="1" applyFill="1"/>
    <xf numFmtId="0" fontId="1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64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5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3" fillId="0" borderId="14" xfId="0" applyFont="1" applyFill="1" applyBorder="1"/>
    <xf numFmtId="0" fontId="3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166" fontId="1" fillId="0" borderId="3" xfId="1" applyNumberFormat="1" applyFont="1" applyFill="1" applyBorder="1" applyAlignment="1">
      <alignment horizontal="center" vertical="center"/>
    </xf>
    <xf numFmtId="166" fontId="1" fillId="0" borderId="5" xfId="1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zoomScale="90" zoomScaleNormal="9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P8" sqref="P8"/>
    </sheetView>
  </sheetViews>
  <sheetFormatPr defaultColWidth="9.140625" defaultRowHeight="12.75" x14ac:dyDescent="0.2"/>
  <cols>
    <col min="1" max="1" width="27.140625" style="14" customWidth="1"/>
    <col min="2" max="2" width="27.140625" style="14" hidden="1" customWidth="1"/>
    <col min="3" max="23" width="9.7109375" style="14" customWidth="1"/>
    <col min="24" max="24" width="3.42578125" style="14" bestFit="1" customWidth="1"/>
    <col min="25" max="25" width="9.28515625" style="14" customWidth="1"/>
    <col min="26" max="35" width="9.140625" style="14"/>
    <col min="36" max="36" width="34.5703125" style="14" customWidth="1"/>
    <col min="37" max="16384" width="9.140625" style="14"/>
  </cols>
  <sheetData>
    <row r="1" spans="1:36" ht="39.75" customHeight="1" x14ac:dyDescent="0.2">
      <c r="A1" s="34" t="s">
        <v>22</v>
      </c>
      <c r="B1" s="65"/>
      <c r="C1" s="12" t="s">
        <v>19</v>
      </c>
      <c r="D1" s="12" t="s">
        <v>2</v>
      </c>
      <c r="E1" s="11" t="s">
        <v>3</v>
      </c>
      <c r="F1" s="35" t="s">
        <v>21</v>
      </c>
      <c r="G1" s="12" t="s">
        <v>14</v>
      </c>
      <c r="H1" s="12" t="s">
        <v>13</v>
      </c>
      <c r="I1" s="12" t="s">
        <v>1</v>
      </c>
      <c r="J1" s="49" t="s">
        <v>26</v>
      </c>
      <c r="K1" s="12" t="s">
        <v>15</v>
      </c>
      <c r="L1" s="12" t="s">
        <v>20</v>
      </c>
      <c r="M1" s="12" t="s">
        <v>18</v>
      </c>
      <c r="N1" s="12" t="s">
        <v>12</v>
      </c>
      <c r="O1" s="35" t="s">
        <v>27</v>
      </c>
      <c r="P1" s="35" t="s">
        <v>25</v>
      </c>
      <c r="Q1" s="35" t="s">
        <v>25</v>
      </c>
      <c r="R1" s="12" t="s">
        <v>9</v>
      </c>
      <c r="S1" s="12" t="s">
        <v>10</v>
      </c>
      <c r="T1" s="12" t="s">
        <v>11</v>
      </c>
      <c r="U1" s="12" t="s">
        <v>16</v>
      </c>
      <c r="V1" s="11"/>
      <c r="W1" s="13"/>
    </row>
    <row r="2" spans="1:36" ht="15.95" customHeight="1" x14ac:dyDescent="0.2">
      <c r="A2" s="15" t="s">
        <v>7</v>
      </c>
      <c r="B2" s="66"/>
      <c r="C2" s="16">
        <v>10</v>
      </c>
      <c r="D2" s="16">
        <v>10</v>
      </c>
      <c r="E2" s="16">
        <v>10</v>
      </c>
      <c r="F2" s="60">
        <v>0</v>
      </c>
      <c r="G2" s="16">
        <v>10</v>
      </c>
      <c r="H2" s="16">
        <v>10</v>
      </c>
      <c r="I2" s="16">
        <v>10</v>
      </c>
      <c r="J2" s="16">
        <v>10</v>
      </c>
      <c r="K2" s="16">
        <v>10</v>
      </c>
      <c r="L2" s="16">
        <v>10</v>
      </c>
      <c r="M2" s="16">
        <v>10</v>
      </c>
      <c r="N2" s="16">
        <v>10</v>
      </c>
      <c r="O2" s="16">
        <v>10</v>
      </c>
      <c r="P2" s="16">
        <v>0</v>
      </c>
      <c r="Q2" s="16">
        <v>0</v>
      </c>
      <c r="R2" s="16">
        <v>10</v>
      </c>
      <c r="S2" s="16">
        <v>10</v>
      </c>
      <c r="T2" s="16">
        <v>10</v>
      </c>
      <c r="U2" s="16">
        <v>10</v>
      </c>
      <c r="V2" s="17">
        <f>SUM(C2:U2)</f>
        <v>160</v>
      </c>
      <c r="W2" s="18"/>
      <c r="Z2" s="31" t="s">
        <v>23</v>
      </c>
      <c r="AA2" s="31" t="s">
        <v>59</v>
      </c>
      <c r="AB2" s="31" t="s">
        <v>60</v>
      </c>
      <c r="AC2" s="44" t="s">
        <v>1</v>
      </c>
      <c r="AD2" s="44" t="s">
        <v>18</v>
      </c>
    </row>
    <row r="3" spans="1:36" ht="15.95" customHeight="1" x14ac:dyDescent="0.2">
      <c r="A3" s="15" t="s">
        <v>6</v>
      </c>
      <c r="B3" s="66"/>
      <c r="C3" s="26">
        <v>10</v>
      </c>
      <c r="D3" s="26">
        <v>10</v>
      </c>
      <c r="E3" s="26">
        <v>10</v>
      </c>
      <c r="F3" s="61">
        <v>0</v>
      </c>
      <c r="G3" s="26">
        <v>10</v>
      </c>
      <c r="H3" s="26">
        <v>10</v>
      </c>
      <c r="I3" s="26">
        <v>10</v>
      </c>
      <c r="J3" s="26">
        <v>0</v>
      </c>
      <c r="K3" s="26">
        <v>10</v>
      </c>
      <c r="L3" s="26">
        <v>10</v>
      </c>
      <c r="M3" s="26">
        <v>10</v>
      </c>
      <c r="N3" s="26">
        <v>10</v>
      </c>
      <c r="O3" s="16">
        <v>10</v>
      </c>
      <c r="P3" s="16"/>
      <c r="Q3" s="16"/>
      <c r="R3" s="26">
        <v>10</v>
      </c>
      <c r="S3" s="16">
        <v>10</v>
      </c>
      <c r="T3" s="16">
        <v>10</v>
      </c>
      <c r="U3" s="16">
        <v>10</v>
      </c>
      <c r="V3" s="16">
        <f>SUM(C3:U3)-R3</f>
        <v>140</v>
      </c>
      <c r="W3" s="19"/>
      <c r="Z3" s="51">
        <v>50</v>
      </c>
      <c r="AA3" s="50">
        <v>12</v>
      </c>
      <c r="AB3" s="50"/>
      <c r="AC3" s="50"/>
      <c r="AD3" s="52"/>
      <c r="AE3" s="52"/>
      <c r="AF3" s="51"/>
      <c r="AG3" s="51"/>
      <c r="AH3" s="51"/>
      <c r="AI3" s="51"/>
      <c r="AJ3" s="51"/>
    </row>
    <row r="4" spans="1:36" ht="15.95" customHeight="1" thickBot="1" x14ac:dyDescent="0.25">
      <c r="A4" s="20" t="s">
        <v>0</v>
      </c>
      <c r="B4" s="67"/>
      <c r="C4" s="21">
        <v>42030</v>
      </c>
      <c r="D4" s="21">
        <f>C4+7</f>
        <v>42037</v>
      </c>
      <c r="E4" s="21">
        <f t="shared" ref="E4:O4" si="0">D4+7</f>
        <v>42044</v>
      </c>
      <c r="F4" s="62">
        <f t="shared" si="0"/>
        <v>42051</v>
      </c>
      <c r="G4" s="21">
        <f t="shared" si="0"/>
        <v>42058</v>
      </c>
      <c r="H4" s="21">
        <f t="shared" si="0"/>
        <v>42065</v>
      </c>
      <c r="I4" s="21">
        <f t="shared" si="0"/>
        <v>42072</v>
      </c>
      <c r="J4" s="48">
        <f t="shared" si="0"/>
        <v>42079</v>
      </c>
      <c r="K4" s="21">
        <f t="shared" si="0"/>
        <v>42086</v>
      </c>
      <c r="L4" s="21">
        <f t="shared" si="0"/>
        <v>42093</v>
      </c>
      <c r="M4" s="21">
        <f t="shared" si="0"/>
        <v>42100</v>
      </c>
      <c r="N4" s="21">
        <f t="shared" si="0"/>
        <v>42107</v>
      </c>
      <c r="O4" s="21">
        <f t="shared" si="0"/>
        <v>42114</v>
      </c>
      <c r="P4" s="21"/>
      <c r="Q4" s="21"/>
      <c r="R4" s="21"/>
      <c r="S4" s="21"/>
      <c r="T4" s="21"/>
      <c r="U4" s="21"/>
      <c r="V4" s="22" t="s">
        <v>4</v>
      </c>
      <c r="W4" s="23" t="s">
        <v>5</v>
      </c>
      <c r="Z4" s="31" t="s">
        <v>19</v>
      </c>
      <c r="AA4" s="42"/>
      <c r="AB4" s="31"/>
      <c r="AC4" s="44"/>
      <c r="AD4" s="44"/>
      <c r="AE4" s="44"/>
    </row>
    <row r="5" spans="1:36" s="3" customFormat="1" ht="20.100000000000001" customHeight="1" x14ac:dyDescent="0.2">
      <c r="A5" s="32" t="s">
        <v>29</v>
      </c>
      <c r="B5" s="68"/>
      <c r="C5" s="28">
        <f>((Z$3-Z5)/Z$3)*10-2</f>
        <v>4.3</v>
      </c>
      <c r="D5" s="28">
        <v>10</v>
      </c>
      <c r="E5" s="28">
        <v>10</v>
      </c>
      <c r="F5" s="63"/>
      <c r="G5" s="28">
        <v>10</v>
      </c>
      <c r="H5" s="28">
        <v>10</v>
      </c>
      <c r="I5" s="28">
        <f>(50-AC5)/5</f>
        <v>8</v>
      </c>
      <c r="J5" s="27"/>
      <c r="K5" s="27">
        <v>10</v>
      </c>
      <c r="L5" s="27">
        <f>(37-2)/3.7</f>
        <v>9.4594594594594597</v>
      </c>
      <c r="M5" s="27">
        <f>(35-AD5)/3.5</f>
        <v>8.5714285714285712</v>
      </c>
      <c r="N5" s="28">
        <f>(60-6)/6</f>
        <v>9</v>
      </c>
      <c r="O5" s="28">
        <v>10</v>
      </c>
      <c r="P5" s="27"/>
      <c r="Q5" s="27"/>
      <c r="R5" s="28">
        <f t="shared" ref="R5:R17" si="1">(12-AA5)/12*10</f>
        <v>7.5</v>
      </c>
      <c r="S5" s="27">
        <v>8</v>
      </c>
      <c r="T5" s="28">
        <v>7.5</v>
      </c>
      <c r="U5" s="28">
        <v>7.5</v>
      </c>
      <c r="V5" s="28">
        <f t="shared" ref="V5:V13" si="2">SUM(C5:U5)-MIN(R5:U5)</f>
        <v>122.33088803088805</v>
      </c>
      <c r="W5" s="73">
        <f t="shared" ref="W5:W17" si="3">V5/$V$3</f>
        <v>0.87379205736348609</v>
      </c>
      <c r="Y5" s="45" t="str">
        <f t="shared" ref="Y5:Y17" si="4">IF(W5&gt;0.894,"A",IF(W5&gt;0.864,"B+",IF(W5&gt;0.794,"B",IF(W5&gt;0.764,"C+",IF(W5&gt;0.694,"C",IF(W5&gt;0.594,"D","F"))))))</f>
        <v>B+</v>
      </c>
      <c r="Z5" s="56">
        <v>18.5</v>
      </c>
      <c r="AA5" s="47">
        <v>3</v>
      </c>
      <c r="AB5" s="46"/>
      <c r="AC5" s="46">
        <v>10</v>
      </c>
      <c r="AD5" s="46">
        <v>5</v>
      </c>
      <c r="AE5" s="46"/>
      <c r="AF5" s="46"/>
      <c r="AG5" s="46"/>
      <c r="AJ5" s="70" t="s">
        <v>63</v>
      </c>
    </row>
    <row r="6" spans="1:36" s="3" customFormat="1" ht="20.100000000000001" customHeight="1" x14ac:dyDescent="0.2">
      <c r="A6" s="32" t="s">
        <v>41</v>
      </c>
      <c r="B6" s="68"/>
      <c r="C6" s="28">
        <f>((Z$3-Z6)/Z$3)*10+0.7</f>
        <v>9.1</v>
      </c>
      <c r="D6" s="28">
        <v>10</v>
      </c>
      <c r="E6" s="28">
        <v>10</v>
      </c>
      <c r="F6" s="63"/>
      <c r="G6" s="28">
        <v>10</v>
      </c>
      <c r="H6" s="28">
        <v>10</v>
      </c>
      <c r="I6" s="28">
        <f t="shared" ref="I6:I17" si="5">(50-AC6)/5</f>
        <v>9.6</v>
      </c>
      <c r="J6" s="27"/>
      <c r="K6" s="28">
        <f>(30-1)/3</f>
        <v>9.6666666666666661</v>
      </c>
      <c r="L6" s="27">
        <f>(37-3)/3.7</f>
        <v>9.1891891891891895</v>
      </c>
      <c r="M6" s="27">
        <f t="shared" ref="M6:M17" si="6">(35-AD6)/3.5</f>
        <v>8.5714285714285712</v>
      </c>
      <c r="N6" s="28">
        <f>(60-3.5)/6</f>
        <v>9.4166666666666661</v>
      </c>
      <c r="O6" s="27">
        <v>10</v>
      </c>
      <c r="P6" s="27"/>
      <c r="Q6" s="27"/>
      <c r="R6" s="28">
        <f t="shared" si="1"/>
        <v>8.3333333333333339</v>
      </c>
      <c r="S6" s="28">
        <v>10</v>
      </c>
      <c r="T6" s="28">
        <v>10</v>
      </c>
      <c r="U6" s="28">
        <v>9.5</v>
      </c>
      <c r="V6" s="28">
        <f t="shared" si="2"/>
        <v>135.04395109395111</v>
      </c>
      <c r="W6" s="73">
        <f t="shared" si="3"/>
        <v>0.96459965067107933</v>
      </c>
      <c r="Y6" s="45" t="str">
        <f t="shared" si="4"/>
        <v>A</v>
      </c>
      <c r="Z6" s="46">
        <v>8</v>
      </c>
      <c r="AA6" s="47">
        <v>2</v>
      </c>
      <c r="AB6" s="46"/>
      <c r="AC6" s="46">
        <v>2</v>
      </c>
      <c r="AD6" s="46">
        <v>5</v>
      </c>
      <c r="AE6" s="46"/>
      <c r="AF6" s="46"/>
      <c r="AG6" s="46"/>
      <c r="AJ6" s="70" t="s">
        <v>64</v>
      </c>
    </row>
    <row r="7" spans="1:36" s="3" customFormat="1" ht="20.100000000000001" customHeight="1" x14ac:dyDescent="0.2">
      <c r="A7" s="32" t="s">
        <v>30</v>
      </c>
      <c r="B7" s="68"/>
      <c r="C7" s="28">
        <f>((Z$3-Z7)/Z$3)*10+0.7</f>
        <v>10</v>
      </c>
      <c r="D7" s="28">
        <v>10</v>
      </c>
      <c r="E7" s="28">
        <v>10</v>
      </c>
      <c r="F7" s="63"/>
      <c r="G7" s="28">
        <v>10</v>
      </c>
      <c r="H7" s="28">
        <v>10</v>
      </c>
      <c r="I7" s="28">
        <f t="shared" si="5"/>
        <v>7.4</v>
      </c>
      <c r="J7" s="27"/>
      <c r="K7" s="27">
        <v>10</v>
      </c>
      <c r="L7" s="27">
        <f>(37-1.5)/3.7</f>
        <v>9.5945945945945947</v>
      </c>
      <c r="M7" s="27">
        <f t="shared" si="6"/>
        <v>8.5714285714285712</v>
      </c>
      <c r="N7" s="28">
        <f>(60-2)/6</f>
        <v>9.6666666666666661</v>
      </c>
      <c r="O7" s="28">
        <v>10</v>
      </c>
      <c r="P7" s="27"/>
      <c r="Q7" s="27"/>
      <c r="R7" s="28">
        <f t="shared" si="1"/>
        <v>10</v>
      </c>
      <c r="S7" s="27">
        <v>10</v>
      </c>
      <c r="T7" s="28">
        <v>10</v>
      </c>
      <c r="U7" s="28">
        <v>9.5</v>
      </c>
      <c r="V7" s="28">
        <f t="shared" si="2"/>
        <v>135.23268983268986</v>
      </c>
      <c r="W7" s="73">
        <f t="shared" si="3"/>
        <v>0.96594778451921326</v>
      </c>
      <c r="Y7" s="45" t="str">
        <f t="shared" si="4"/>
        <v>A</v>
      </c>
      <c r="Z7" s="46">
        <v>3.5</v>
      </c>
      <c r="AA7" s="47">
        <v>0</v>
      </c>
      <c r="AB7" s="46"/>
      <c r="AC7" s="46">
        <v>13</v>
      </c>
      <c r="AD7" s="46">
        <v>5</v>
      </c>
      <c r="AE7" s="46"/>
      <c r="AF7" s="46"/>
      <c r="AG7" s="46"/>
      <c r="AJ7" s="70" t="s">
        <v>65</v>
      </c>
    </row>
    <row r="8" spans="1:36" s="3" customFormat="1" ht="20.100000000000001" customHeight="1" x14ac:dyDescent="0.2">
      <c r="A8" s="32" t="s">
        <v>42</v>
      </c>
      <c r="B8" s="68"/>
      <c r="C8" s="28">
        <f t="shared" ref="C8:C16" si="7">((Z$3-Z8)/Z$3)*10+0.7</f>
        <v>8.5</v>
      </c>
      <c r="D8" s="28">
        <v>10</v>
      </c>
      <c r="E8" s="28">
        <v>10</v>
      </c>
      <c r="F8" s="63"/>
      <c r="G8" s="28">
        <v>10</v>
      </c>
      <c r="H8" s="28">
        <v>10</v>
      </c>
      <c r="I8" s="28">
        <f t="shared" si="5"/>
        <v>8.9</v>
      </c>
      <c r="J8" s="27"/>
      <c r="K8" s="27">
        <f>(25-1)/2.5</f>
        <v>9.6</v>
      </c>
      <c r="L8" s="27">
        <f>(37-1.5)/3.7</f>
        <v>9.5945945945945947</v>
      </c>
      <c r="M8" s="27">
        <v>7.7</v>
      </c>
      <c r="N8" s="28">
        <f>(60-2)/6</f>
        <v>9.6666666666666661</v>
      </c>
      <c r="O8" s="28">
        <v>10</v>
      </c>
      <c r="P8" s="27"/>
      <c r="Q8" s="27"/>
      <c r="R8" s="28">
        <f t="shared" si="1"/>
        <v>8.3333333333333339</v>
      </c>
      <c r="S8" s="27">
        <v>9.5</v>
      </c>
      <c r="T8" s="28">
        <v>9.5</v>
      </c>
      <c r="U8" s="28">
        <v>5</v>
      </c>
      <c r="V8" s="28">
        <f t="shared" si="2"/>
        <v>131.2945945945946</v>
      </c>
      <c r="W8" s="73">
        <f t="shared" si="3"/>
        <v>0.93781853281853289</v>
      </c>
      <c r="Y8" s="45" t="str">
        <f t="shared" si="4"/>
        <v>A</v>
      </c>
      <c r="Z8" s="46">
        <v>11</v>
      </c>
      <c r="AA8" s="47">
        <v>2</v>
      </c>
      <c r="AB8" s="46"/>
      <c r="AC8" s="47">
        <v>5.5</v>
      </c>
      <c r="AD8" s="46"/>
      <c r="AE8" s="46"/>
      <c r="AF8" s="46"/>
      <c r="AG8" s="46"/>
      <c r="AJ8" s="70" t="s">
        <v>66</v>
      </c>
    </row>
    <row r="9" spans="1:36" s="3" customFormat="1" ht="20.100000000000001" customHeight="1" x14ac:dyDescent="0.2">
      <c r="A9" s="32" t="s">
        <v>43</v>
      </c>
      <c r="B9" s="68"/>
      <c r="C9" s="28">
        <f t="shared" si="7"/>
        <v>9.6</v>
      </c>
      <c r="D9" s="28">
        <v>10</v>
      </c>
      <c r="E9" s="28">
        <v>10</v>
      </c>
      <c r="F9" s="63"/>
      <c r="G9" s="28">
        <v>10</v>
      </c>
      <c r="H9" s="28">
        <v>10</v>
      </c>
      <c r="I9" s="28">
        <f t="shared" si="5"/>
        <v>8.1</v>
      </c>
      <c r="J9" s="27"/>
      <c r="K9" s="27">
        <v>10</v>
      </c>
      <c r="L9" s="27">
        <f>(37-2)/3.7</f>
        <v>9.4594594594594597</v>
      </c>
      <c r="M9" s="27">
        <f t="shared" si="6"/>
        <v>9.1428571428571423</v>
      </c>
      <c r="N9" s="28">
        <f>(60-6)/6</f>
        <v>9</v>
      </c>
      <c r="O9" s="28">
        <v>10</v>
      </c>
      <c r="P9" s="27"/>
      <c r="Q9" s="27"/>
      <c r="R9" s="28">
        <f t="shared" si="1"/>
        <v>8.3333333333333339</v>
      </c>
      <c r="S9" s="27">
        <v>8</v>
      </c>
      <c r="T9" s="28">
        <v>9.5</v>
      </c>
      <c r="U9" s="28">
        <v>9</v>
      </c>
      <c r="V9" s="28">
        <f t="shared" si="2"/>
        <v>132.13564993564995</v>
      </c>
      <c r="W9" s="73">
        <f t="shared" si="3"/>
        <v>0.94382607096892823</v>
      </c>
      <c r="Y9" s="45" t="str">
        <f t="shared" si="4"/>
        <v>A</v>
      </c>
      <c r="Z9" s="46">
        <v>5.5</v>
      </c>
      <c r="AA9" s="47">
        <v>2</v>
      </c>
      <c r="AB9" s="46"/>
      <c r="AC9" s="46">
        <v>9.5</v>
      </c>
      <c r="AD9" s="46">
        <v>3</v>
      </c>
      <c r="AE9" s="46"/>
      <c r="AF9" s="46"/>
      <c r="AG9" s="46"/>
      <c r="AJ9" s="70" t="s">
        <v>67</v>
      </c>
    </row>
    <row r="10" spans="1:36" s="3" customFormat="1" ht="20.100000000000001" customHeight="1" x14ac:dyDescent="0.2">
      <c r="A10" s="32" t="s">
        <v>31</v>
      </c>
      <c r="B10" s="68"/>
      <c r="C10" s="28">
        <f t="shared" si="7"/>
        <v>8.9499999999999993</v>
      </c>
      <c r="D10" s="28">
        <v>10</v>
      </c>
      <c r="E10" s="28">
        <v>10</v>
      </c>
      <c r="F10" s="63"/>
      <c r="G10" s="28">
        <v>10</v>
      </c>
      <c r="H10" s="28">
        <v>10</v>
      </c>
      <c r="I10" s="28">
        <f t="shared" si="5"/>
        <v>9.5</v>
      </c>
      <c r="J10" s="27"/>
      <c r="K10" s="27">
        <f>(30-5)/3</f>
        <v>8.3333333333333339</v>
      </c>
      <c r="L10" s="27">
        <f>(37-3)/3.7</f>
        <v>9.1891891891891895</v>
      </c>
      <c r="M10" s="27">
        <f t="shared" si="6"/>
        <v>8.5714285714285712</v>
      </c>
      <c r="N10" s="27">
        <v>10</v>
      </c>
      <c r="O10" s="28">
        <v>10</v>
      </c>
      <c r="P10" s="27"/>
      <c r="Q10" s="27"/>
      <c r="R10" s="28">
        <f t="shared" si="1"/>
        <v>10</v>
      </c>
      <c r="S10" s="27">
        <v>8.5</v>
      </c>
      <c r="T10" s="28">
        <v>9.8800000000000008</v>
      </c>
      <c r="U10" s="28">
        <v>7</v>
      </c>
      <c r="V10" s="28">
        <f>SUM(C10:U10)-MIN(R10:U10)</f>
        <v>132.9239510939511</v>
      </c>
      <c r="W10" s="73">
        <f t="shared" si="3"/>
        <v>0.94945679352822221</v>
      </c>
      <c r="Y10" s="45" t="str">
        <f t="shared" si="4"/>
        <v>A</v>
      </c>
      <c r="Z10" s="46">
        <v>8.75</v>
      </c>
      <c r="AA10" s="47">
        <v>0</v>
      </c>
      <c r="AB10" s="46"/>
      <c r="AC10" s="46">
        <v>2.5</v>
      </c>
      <c r="AD10" s="46">
        <v>5</v>
      </c>
      <c r="AE10" s="46"/>
      <c r="AF10" s="46"/>
      <c r="AG10" s="46"/>
      <c r="AJ10" s="70" t="s">
        <v>68</v>
      </c>
    </row>
    <row r="11" spans="1:36" s="3" customFormat="1" ht="20.100000000000001" customHeight="1" x14ac:dyDescent="0.2">
      <c r="A11" s="32" t="s">
        <v>39</v>
      </c>
      <c r="B11" s="68"/>
      <c r="C11" s="28">
        <f t="shared" si="7"/>
        <v>9.5499999999999989</v>
      </c>
      <c r="D11" s="28">
        <v>10</v>
      </c>
      <c r="E11" s="28">
        <v>10</v>
      </c>
      <c r="F11" s="63"/>
      <c r="G11" s="28">
        <v>10</v>
      </c>
      <c r="H11" s="28">
        <v>10</v>
      </c>
      <c r="I11" s="28">
        <f t="shared" si="5"/>
        <v>8.6999999999999993</v>
      </c>
      <c r="J11" s="27"/>
      <c r="K11" s="27">
        <v>10</v>
      </c>
      <c r="L11" s="27">
        <f>(37-2)/3.7</f>
        <v>9.4594594594594597</v>
      </c>
      <c r="M11" s="27">
        <f t="shared" si="6"/>
        <v>8.5714285714285712</v>
      </c>
      <c r="N11" s="28">
        <f>(60-6)/6</f>
        <v>9</v>
      </c>
      <c r="O11" s="28">
        <v>10</v>
      </c>
      <c r="P11" s="27"/>
      <c r="Q11" s="27"/>
      <c r="R11" s="28">
        <f t="shared" si="1"/>
        <v>10.833333333333332</v>
      </c>
      <c r="S11" s="27">
        <v>9.5</v>
      </c>
      <c r="T11" s="28">
        <v>9.5</v>
      </c>
      <c r="U11" s="28">
        <v>9.5</v>
      </c>
      <c r="V11" s="28">
        <f t="shared" si="2"/>
        <v>135.11422136422135</v>
      </c>
      <c r="W11" s="73">
        <f t="shared" si="3"/>
        <v>0.96510158117300959</v>
      </c>
      <c r="Y11" s="45" t="str">
        <f t="shared" si="4"/>
        <v>A</v>
      </c>
      <c r="Z11" s="46">
        <v>5.75</v>
      </c>
      <c r="AA11" s="47">
        <v>-1</v>
      </c>
      <c r="AB11" s="46"/>
      <c r="AC11" s="46">
        <v>6.5</v>
      </c>
      <c r="AD11" s="46">
        <v>5</v>
      </c>
      <c r="AE11" s="46"/>
      <c r="AF11" s="46"/>
      <c r="AG11" s="46"/>
      <c r="AJ11" s="70" t="s">
        <v>69</v>
      </c>
    </row>
    <row r="12" spans="1:36" s="3" customFormat="1" ht="20.100000000000001" customHeight="1" x14ac:dyDescent="0.2">
      <c r="A12" s="32" t="s">
        <v>40</v>
      </c>
      <c r="B12" s="68"/>
      <c r="C12" s="28">
        <f t="shared" si="7"/>
        <v>9.6999999999999993</v>
      </c>
      <c r="D12" s="28">
        <v>10</v>
      </c>
      <c r="E12" s="28">
        <v>10</v>
      </c>
      <c r="F12" s="63"/>
      <c r="G12" s="28">
        <v>10</v>
      </c>
      <c r="H12" s="28">
        <v>10</v>
      </c>
      <c r="I12" s="28">
        <f t="shared" si="5"/>
        <v>9</v>
      </c>
      <c r="J12" s="27"/>
      <c r="K12" s="27">
        <v>10</v>
      </c>
      <c r="L12" s="27">
        <f>(37-1.5)/3.7</f>
        <v>9.5945945945945947</v>
      </c>
      <c r="M12" s="27">
        <f t="shared" si="6"/>
        <v>8.8571428571428577</v>
      </c>
      <c r="N12" s="27">
        <v>10</v>
      </c>
      <c r="O12" s="28">
        <v>10</v>
      </c>
      <c r="P12" s="27"/>
      <c r="Q12" s="27"/>
      <c r="R12" s="28">
        <f t="shared" si="1"/>
        <v>8.3333333333333339</v>
      </c>
      <c r="S12" s="27">
        <v>9.5</v>
      </c>
      <c r="T12" s="28">
        <v>5</v>
      </c>
      <c r="U12" s="28">
        <v>9.5</v>
      </c>
      <c r="V12" s="28">
        <f t="shared" si="2"/>
        <v>134.48507078507077</v>
      </c>
      <c r="W12" s="73">
        <f t="shared" si="3"/>
        <v>0.9606076484647913</v>
      </c>
      <c r="Y12" s="45" t="str">
        <f t="shared" si="4"/>
        <v>A</v>
      </c>
      <c r="Z12" s="46">
        <v>5</v>
      </c>
      <c r="AA12" s="47">
        <v>2</v>
      </c>
      <c r="AB12" s="46"/>
      <c r="AC12" s="46">
        <v>5</v>
      </c>
      <c r="AD12" s="46">
        <v>4</v>
      </c>
      <c r="AE12" s="46"/>
      <c r="AF12" s="46"/>
      <c r="AG12" s="46"/>
      <c r="AJ12" s="70" t="s">
        <v>70</v>
      </c>
    </row>
    <row r="13" spans="1:36" s="3" customFormat="1" ht="20.100000000000001" customHeight="1" x14ac:dyDescent="0.2">
      <c r="A13" s="32" t="s">
        <v>32</v>
      </c>
      <c r="B13" s="68"/>
      <c r="C13" s="28">
        <f t="shared" si="7"/>
        <v>7.5000000000000009</v>
      </c>
      <c r="D13" s="28">
        <v>10</v>
      </c>
      <c r="E13" s="28">
        <v>10</v>
      </c>
      <c r="F13" s="63"/>
      <c r="G13" s="28">
        <v>10</v>
      </c>
      <c r="H13" s="28">
        <v>10</v>
      </c>
      <c r="I13" s="74">
        <f>(55-13)/5.5-2</f>
        <v>5.6363636363636367</v>
      </c>
      <c r="J13" s="27"/>
      <c r="K13" s="28">
        <f>(30-1)/3</f>
        <v>9.6666666666666661</v>
      </c>
      <c r="L13" s="27">
        <f>(37-3)/3.7</f>
        <v>9.1891891891891895</v>
      </c>
      <c r="M13" s="27">
        <f t="shared" si="6"/>
        <v>8.5714285714285712</v>
      </c>
      <c r="N13" s="28">
        <f>(60-1)/6</f>
        <v>9.8333333333333339</v>
      </c>
      <c r="O13" s="27">
        <v>10</v>
      </c>
      <c r="P13" s="27"/>
      <c r="Q13" s="27"/>
      <c r="R13" s="28">
        <f t="shared" si="1"/>
        <v>7.5</v>
      </c>
      <c r="S13" s="28">
        <v>10</v>
      </c>
      <c r="T13" s="28">
        <v>9.3800000000000008</v>
      </c>
      <c r="U13" s="28">
        <v>9</v>
      </c>
      <c r="V13" s="28">
        <f t="shared" si="2"/>
        <v>128.7769813969814</v>
      </c>
      <c r="W13" s="73">
        <f t="shared" si="3"/>
        <v>0.91983558140700994</v>
      </c>
      <c r="Y13" s="45" t="str">
        <f t="shared" si="4"/>
        <v>A</v>
      </c>
      <c r="Z13" s="46">
        <v>16</v>
      </c>
      <c r="AA13" s="47">
        <v>3</v>
      </c>
      <c r="AB13" s="46"/>
      <c r="AC13" s="46"/>
      <c r="AD13" s="46">
        <v>5</v>
      </c>
      <c r="AE13" s="46"/>
      <c r="AF13" s="46"/>
      <c r="AG13" s="46"/>
      <c r="AJ13" s="70" t="s">
        <v>71</v>
      </c>
    </row>
    <row r="14" spans="1:36" s="3" customFormat="1" ht="20.100000000000001" customHeight="1" x14ac:dyDescent="0.2">
      <c r="A14" s="32" t="s">
        <v>58</v>
      </c>
      <c r="B14" s="68"/>
      <c r="C14" s="28">
        <f t="shared" si="7"/>
        <v>8.8999999999999986</v>
      </c>
      <c r="D14" s="28">
        <v>10</v>
      </c>
      <c r="E14" s="28">
        <v>10</v>
      </c>
      <c r="F14" s="63"/>
      <c r="G14" s="28">
        <v>10</v>
      </c>
      <c r="H14" s="28">
        <v>10</v>
      </c>
      <c r="I14" s="28">
        <f t="shared" si="5"/>
        <v>7.8</v>
      </c>
      <c r="J14" s="27"/>
      <c r="K14" s="27">
        <f>(30-5)/3</f>
        <v>8.3333333333333339</v>
      </c>
      <c r="L14" s="27">
        <f>(37-2)/3.7</f>
        <v>9.4594594594594597</v>
      </c>
      <c r="M14" s="27">
        <f t="shared" si="6"/>
        <v>8</v>
      </c>
      <c r="N14" s="28">
        <f>(60-3.5)/6</f>
        <v>9.4166666666666661</v>
      </c>
      <c r="O14" s="28">
        <v>10</v>
      </c>
      <c r="P14" s="27"/>
      <c r="Q14" s="27"/>
      <c r="R14" s="28">
        <f t="shared" si="1"/>
        <v>9.1666666666666661</v>
      </c>
      <c r="S14" s="27">
        <v>9.5</v>
      </c>
      <c r="T14" s="28">
        <v>8</v>
      </c>
      <c r="U14" s="28">
        <v>9</v>
      </c>
      <c r="V14" s="28">
        <f>SUM(C14:U14)-MIN(R14:U14)</f>
        <v>129.57612612612613</v>
      </c>
      <c r="W14" s="73">
        <f t="shared" si="3"/>
        <v>0.9255437580437581</v>
      </c>
      <c r="Y14" s="45" t="str">
        <f t="shared" si="4"/>
        <v>A</v>
      </c>
      <c r="Z14" s="46">
        <v>9</v>
      </c>
      <c r="AA14" s="47">
        <v>1</v>
      </c>
      <c r="AB14" s="46"/>
      <c r="AC14" s="46">
        <v>11</v>
      </c>
      <c r="AD14" s="46">
        <v>7</v>
      </c>
      <c r="AE14" s="46"/>
      <c r="AF14" s="46"/>
      <c r="AG14" s="46"/>
      <c r="AJ14" s="70" t="s">
        <v>72</v>
      </c>
    </row>
    <row r="15" spans="1:36" s="3" customFormat="1" ht="20.100000000000001" customHeight="1" x14ac:dyDescent="0.2">
      <c r="A15" s="32" t="s">
        <v>34</v>
      </c>
      <c r="B15" s="68"/>
      <c r="C15" s="28">
        <f t="shared" si="7"/>
        <v>7.3000000000000007</v>
      </c>
      <c r="D15" s="28">
        <v>10</v>
      </c>
      <c r="E15" s="28">
        <v>10</v>
      </c>
      <c r="F15" s="63"/>
      <c r="G15" s="28">
        <v>10</v>
      </c>
      <c r="H15" s="28">
        <v>10</v>
      </c>
      <c r="I15" s="28">
        <f t="shared" si="5"/>
        <v>8.8000000000000007</v>
      </c>
      <c r="J15" s="27"/>
      <c r="K15" s="27">
        <f>(25-1)/2.5</f>
        <v>9.6</v>
      </c>
      <c r="L15" s="27">
        <f>(37-1.5)/3.7</f>
        <v>9.5945945945945947</v>
      </c>
      <c r="M15" s="27">
        <f t="shared" si="6"/>
        <v>7.7142857142857144</v>
      </c>
      <c r="N15" s="28">
        <f>(60-1)/6</f>
        <v>9.8333333333333339</v>
      </c>
      <c r="O15" s="28">
        <v>10</v>
      </c>
      <c r="P15" s="27"/>
      <c r="Q15" s="27"/>
      <c r="R15" s="28">
        <f t="shared" si="1"/>
        <v>6.6666666666666661</v>
      </c>
      <c r="S15" s="27">
        <v>8.5</v>
      </c>
      <c r="T15" s="28">
        <v>7.5</v>
      </c>
      <c r="U15" s="28">
        <v>6.5</v>
      </c>
      <c r="V15" s="28">
        <f t="shared" ref="V15:V17" si="8">SUM(C15:U15)-MIN(R15:U15)</f>
        <v>125.50888030888029</v>
      </c>
      <c r="W15" s="73">
        <f t="shared" si="3"/>
        <v>0.89649200220628777</v>
      </c>
      <c r="Y15" s="45" t="str">
        <f t="shared" si="4"/>
        <v>A</v>
      </c>
      <c r="Z15" s="46">
        <v>17</v>
      </c>
      <c r="AA15" s="47">
        <v>4</v>
      </c>
      <c r="AB15" s="46"/>
      <c r="AC15" s="46">
        <v>6</v>
      </c>
      <c r="AD15" s="46">
        <v>8</v>
      </c>
      <c r="AE15" s="46"/>
      <c r="AF15" s="46"/>
      <c r="AG15" s="46"/>
      <c r="AJ15" s="70" t="s">
        <v>73</v>
      </c>
    </row>
    <row r="16" spans="1:36" s="3" customFormat="1" ht="20.100000000000001" customHeight="1" x14ac:dyDescent="0.2">
      <c r="A16" s="32" t="s">
        <v>35</v>
      </c>
      <c r="B16" s="68"/>
      <c r="C16" s="28">
        <f t="shared" si="7"/>
        <v>8.75</v>
      </c>
      <c r="D16" s="28">
        <v>10</v>
      </c>
      <c r="E16" s="28">
        <v>10</v>
      </c>
      <c r="F16" s="63"/>
      <c r="G16" s="57">
        <v>0</v>
      </c>
      <c r="H16" s="28">
        <v>10</v>
      </c>
      <c r="I16" s="74">
        <f>(55-9)/5.5-2</f>
        <v>6.3636363636363633</v>
      </c>
      <c r="J16" s="27"/>
      <c r="K16" s="75">
        <f>(31-6)/3.1-2</f>
        <v>6.064516129032258</v>
      </c>
      <c r="L16" s="27">
        <f>(37-2)/3.7</f>
        <v>9.4594594594594597</v>
      </c>
      <c r="M16" s="59"/>
      <c r="N16" s="28">
        <f>(60-3.5)/6</f>
        <v>9.4166666666666661</v>
      </c>
      <c r="O16" s="28">
        <v>10</v>
      </c>
      <c r="P16" s="27"/>
      <c r="Q16" s="27"/>
      <c r="R16" s="28">
        <f t="shared" si="1"/>
        <v>5.8333333333333339</v>
      </c>
      <c r="S16" s="59">
        <v>0</v>
      </c>
      <c r="T16" s="28">
        <v>5.5</v>
      </c>
      <c r="U16" s="28">
        <v>7</v>
      </c>
      <c r="V16" s="28">
        <f t="shared" si="8"/>
        <v>98.387611952128069</v>
      </c>
      <c r="W16" s="73">
        <f t="shared" si="3"/>
        <v>0.70276865680091483</v>
      </c>
      <c r="Y16" s="45" t="str">
        <f t="shared" si="4"/>
        <v>C</v>
      </c>
      <c r="Z16" s="56">
        <v>9.75</v>
      </c>
      <c r="AA16" s="58">
        <v>5</v>
      </c>
      <c r="AB16" s="46"/>
      <c r="AC16" s="46"/>
      <c r="AD16" s="46"/>
      <c r="AE16" s="46"/>
      <c r="AF16" s="46"/>
      <c r="AG16" s="46"/>
      <c r="AJ16" s="70" t="s">
        <v>74</v>
      </c>
    </row>
    <row r="17" spans="1:36" s="3" customFormat="1" ht="20.100000000000001" customHeight="1" x14ac:dyDescent="0.2">
      <c r="A17" s="32" t="s">
        <v>37</v>
      </c>
      <c r="B17" s="68"/>
      <c r="C17" s="74">
        <f>(51-8.5)/5.1-2</f>
        <v>6.3333333333333339</v>
      </c>
      <c r="D17" s="28">
        <v>10</v>
      </c>
      <c r="E17" s="28">
        <v>10</v>
      </c>
      <c r="F17" s="63"/>
      <c r="G17" s="28">
        <v>10</v>
      </c>
      <c r="H17" s="74">
        <f>(4-1.5)/0.4-2</f>
        <v>4.25</v>
      </c>
      <c r="I17" s="74">
        <f>(50-10)/5-2</f>
        <v>6</v>
      </c>
      <c r="J17" s="27"/>
      <c r="K17" s="28">
        <f>(30-1)/3</f>
        <v>9.6666666666666661</v>
      </c>
      <c r="L17" s="27">
        <f>(37-3)/3.7</f>
        <v>9.1891891891891895</v>
      </c>
      <c r="M17" s="27">
        <f t="shared" si="6"/>
        <v>8.5714285714285712</v>
      </c>
      <c r="N17" s="28">
        <f>(60-1)/6</f>
        <v>9.8333333333333339</v>
      </c>
      <c r="O17" s="28">
        <v>10</v>
      </c>
      <c r="P17" s="27"/>
      <c r="Q17" s="27"/>
      <c r="R17" s="28">
        <f t="shared" si="1"/>
        <v>9.1666666666666661</v>
      </c>
      <c r="S17" s="27">
        <v>7.75</v>
      </c>
      <c r="T17" s="57">
        <v>0</v>
      </c>
      <c r="U17" s="28">
        <v>4</v>
      </c>
      <c r="V17" s="28">
        <f t="shared" si="8"/>
        <v>114.76061776061776</v>
      </c>
      <c r="W17" s="73">
        <f t="shared" si="3"/>
        <v>0.81971869829012689</v>
      </c>
      <c r="Y17" s="45" t="str">
        <f t="shared" si="4"/>
        <v>B</v>
      </c>
      <c r="Z17" s="46">
        <v>50</v>
      </c>
      <c r="AA17" s="47">
        <v>1</v>
      </c>
      <c r="AB17" s="46"/>
      <c r="AC17" s="46"/>
      <c r="AD17" s="46">
        <v>5</v>
      </c>
      <c r="AE17" s="46"/>
      <c r="AF17" s="46"/>
      <c r="AG17" s="46"/>
      <c r="AJ17" s="70" t="s">
        <v>75</v>
      </c>
    </row>
    <row r="18" spans="1:36" s="3" customFormat="1" ht="20.100000000000001" customHeight="1" x14ac:dyDescent="0.2">
      <c r="A18" s="32"/>
      <c r="B18" s="68"/>
      <c r="C18" s="28"/>
      <c r="D18" s="28"/>
      <c r="E18" s="28"/>
      <c r="F18" s="28"/>
      <c r="G18" s="28"/>
      <c r="H18" s="28"/>
      <c r="I18" s="28"/>
      <c r="J18" s="27"/>
      <c r="K18" s="28"/>
      <c r="L18" s="27"/>
      <c r="M18" s="27"/>
      <c r="N18" s="28"/>
      <c r="O18" s="28"/>
      <c r="P18" s="27"/>
      <c r="Q18" s="27"/>
      <c r="R18" s="27"/>
      <c r="S18" s="27"/>
      <c r="T18" s="28"/>
      <c r="U18" s="28"/>
      <c r="V18" s="1"/>
      <c r="W18" s="5"/>
      <c r="Z18" s="46"/>
      <c r="AA18" s="47"/>
      <c r="AB18" s="46"/>
      <c r="AC18" s="46"/>
      <c r="AD18" s="46"/>
      <c r="AE18" s="46"/>
      <c r="AF18" s="46"/>
      <c r="AG18" s="46"/>
      <c r="AJ18" s="70"/>
    </row>
    <row r="19" spans="1:36" s="3" customFormat="1" ht="20.100000000000001" customHeight="1" x14ac:dyDescent="0.2">
      <c r="A19" s="32"/>
      <c r="B19" s="68"/>
      <c r="C19" s="28"/>
      <c r="D19" s="28"/>
      <c r="E19" s="28"/>
      <c r="F19" s="28"/>
      <c r="G19" s="28"/>
      <c r="H19" s="28"/>
      <c r="I19" s="28"/>
      <c r="J19" s="27"/>
      <c r="K19" s="28"/>
      <c r="L19" s="27"/>
      <c r="M19" s="27"/>
      <c r="N19" s="28"/>
      <c r="O19" s="28"/>
      <c r="P19" s="27"/>
      <c r="Q19" s="27"/>
      <c r="R19" s="27"/>
      <c r="S19" s="27"/>
      <c r="T19" s="28"/>
      <c r="U19" s="28"/>
      <c r="V19" s="1"/>
      <c r="W19" s="5"/>
      <c r="Z19" s="4"/>
      <c r="AA19" s="6"/>
    </row>
    <row r="20" spans="1:36" s="3" customFormat="1" ht="20.100000000000001" customHeight="1" x14ac:dyDescent="0.2">
      <c r="A20" s="32"/>
      <c r="B20" s="68"/>
      <c r="C20" s="28"/>
      <c r="D20" s="28"/>
      <c r="E20" s="28"/>
      <c r="F20" s="28"/>
      <c r="G20" s="28"/>
      <c r="H20" s="28"/>
      <c r="I20" s="28"/>
      <c r="J20" s="27"/>
      <c r="K20" s="28"/>
      <c r="L20" s="27"/>
      <c r="M20" s="27"/>
      <c r="N20" s="28"/>
      <c r="O20" s="28"/>
      <c r="P20" s="27"/>
      <c r="Q20" s="27"/>
      <c r="R20" s="27"/>
      <c r="S20" s="27"/>
      <c r="T20" s="28"/>
      <c r="U20" s="28"/>
      <c r="V20" s="1"/>
      <c r="W20" s="5"/>
      <c r="Z20" s="4"/>
      <c r="AA20" s="6"/>
    </row>
    <row r="21" spans="1:36" s="3" customFormat="1" ht="20.100000000000001" customHeight="1" thickBot="1" x14ac:dyDescent="0.25">
      <c r="A21" s="29" t="s">
        <v>8</v>
      </c>
      <c r="B21" s="6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10"/>
      <c r="Z21" s="4"/>
    </row>
    <row r="23" spans="1:36" x14ac:dyDescent="0.2">
      <c r="J23" s="31"/>
      <c r="AD23" s="31"/>
    </row>
    <row r="24" spans="1:36" s="3" customFormat="1" ht="24" hidden="1" customHeight="1" x14ac:dyDescent="0.2">
      <c r="A24" s="32" t="s">
        <v>33</v>
      </c>
      <c r="B24" s="68"/>
      <c r="C24" s="28">
        <f t="shared" ref="C24" si="9">((Z$3-Z24)/Z$3)*10</f>
        <v>0</v>
      </c>
      <c r="D24" s="28" t="s">
        <v>38</v>
      </c>
      <c r="E24" s="28"/>
      <c r="F24" s="28"/>
      <c r="G24" s="28"/>
      <c r="H24" s="28"/>
      <c r="I24" s="28"/>
      <c r="J24" s="27"/>
      <c r="K24" s="27"/>
      <c r="L24" s="27"/>
      <c r="M24" s="27"/>
      <c r="N24" s="28"/>
      <c r="O24" s="28"/>
      <c r="P24" s="27"/>
      <c r="Q24" s="27"/>
      <c r="R24" s="27"/>
      <c r="S24" s="27"/>
      <c r="T24" s="28"/>
      <c r="U24" s="28"/>
      <c r="V24" s="1">
        <f t="shared" ref="V24" si="10">SUM(C24:U24)-MIN(R24:U24)</f>
        <v>0</v>
      </c>
      <c r="W24" s="5">
        <f t="shared" ref="W24" si="11">V24/$V$3</f>
        <v>0</v>
      </c>
      <c r="Y24" s="45" t="str">
        <f t="shared" ref="Y24" si="12">IF(W24&gt;0.894,"A",IF(W24&gt;0.864,"B+",IF(W24&gt;0.794,"B",IF(W24&gt;0.764,"C+",IF(W24&gt;0.694,"C",IF(W24&gt;0.594,"D","F"))))))</f>
        <v>F</v>
      </c>
      <c r="Z24" s="56">
        <v>50</v>
      </c>
      <c r="AA24" s="47"/>
      <c r="AB24" s="46"/>
      <c r="AC24" s="46"/>
      <c r="AD24" s="46"/>
      <c r="AE24" s="46"/>
      <c r="AF24" s="46"/>
      <c r="AG24" s="46"/>
    </row>
    <row r="25" spans="1:36" s="3" customFormat="1" ht="20.100000000000001" hidden="1" customHeight="1" x14ac:dyDescent="0.2">
      <c r="A25" s="33" t="s">
        <v>28</v>
      </c>
      <c r="B25" s="68"/>
      <c r="C25" s="28">
        <f>((Z$3-Z25)/Z$3)*10</f>
        <v>6.8999999999999995</v>
      </c>
      <c r="D25" s="57">
        <v>0</v>
      </c>
      <c r="E25" s="28">
        <v>10</v>
      </c>
      <c r="F25" s="63"/>
      <c r="G25" s="28">
        <v>10</v>
      </c>
      <c r="H25" s="57">
        <v>0</v>
      </c>
      <c r="I25" s="28"/>
      <c r="J25" s="27"/>
      <c r="K25" s="27"/>
      <c r="L25" s="28"/>
      <c r="M25" s="28"/>
      <c r="N25" s="28"/>
      <c r="O25" s="28"/>
      <c r="P25" s="27"/>
      <c r="Q25" s="28"/>
      <c r="R25" s="28">
        <f>(12-AA25)/12*10</f>
        <v>7.5</v>
      </c>
      <c r="S25" s="28">
        <v>3.25</v>
      </c>
      <c r="T25" s="57">
        <v>0</v>
      </c>
      <c r="U25" s="28"/>
      <c r="V25" s="1">
        <f>SUM(C25:U25)-MIN(R25:U25)</f>
        <v>37.65</v>
      </c>
      <c r="W25" s="2">
        <f>V25/$V$3</f>
        <v>0.26892857142857141</v>
      </c>
      <c r="Y25" s="45" t="str">
        <f>IF(W25&gt;0.894,"A",IF(W25&gt;0.864,"B+",IF(W25&gt;0.794,"B",IF(W25&gt;0.764,"C+",IF(W25&gt;0.694,"C",IF(W25&gt;0.594,"D","F"))))))</f>
        <v>F</v>
      </c>
      <c r="Z25" s="56">
        <v>15.5</v>
      </c>
      <c r="AA25" s="47">
        <v>3</v>
      </c>
      <c r="AB25" s="46"/>
      <c r="AC25" s="46"/>
      <c r="AD25" s="46"/>
      <c r="AE25" s="46"/>
      <c r="AF25" s="46"/>
      <c r="AG25" s="46"/>
      <c r="AJ25" s="70" t="s">
        <v>62</v>
      </c>
    </row>
    <row r="26" spans="1:36" x14ac:dyDescent="0.2">
      <c r="C26" s="36"/>
      <c r="D26" s="31"/>
      <c r="H26" s="37"/>
    </row>
    <row r="27" spans="1:36" x14ac:dyDescent="0.2">
      <c r="C27" s="36"/>
      <c r="D27" s="31"/>
      <c r="H27" s="38"/>
    </row>
    <row r="28" spans="1:36" x14ac:dyDescent="0.2">
      <c r="C28" s="30"/>
      <c r="D28" s="31"/>
      <c r="H28" s="37"/>
    </row>
    <row r="29" spans="1:36" x14ac:dyDescent="0.2">
      <c r="C29" s="30"/>
      <c r="D29" s="31"/>
      <c r="H29" s="37"/>
    </row>
    <row r="30" spans="1:36" x14ac:dyDescent="0.2">
      <c r="H30" s="37"/>
    </row>
    <row r="31" spans="1:36" x14ac:dyDescent="0.2">
      <c r="H31" s="37"/>
    </row>
  </sheetData>
  <autoFilter ref="A4:AJ21"/>
  <printOptions horizontalCentered="1"/>
  <pageMargins left="0.25" right="0.25" top="1" bottom="1" header="0.5" footer="0.5"/>
  <pageSetup scale="71" orientation="landscape" verticalDpi="300" r:id="rId1"/>
  <headerFooter alignWithMargins="0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tabSelected="1" zoomScale="90" zoomScaleNormal="90" zoomScaleSheetLayoutView="90" workbookViewId="0">
      <pane xSplit="1" ySplit="4" topLeftCell="I5" activePane="bottomRight" state="frozen"/>
      <selection pane="topRight" activeCell="C1" sqref="C1"/>
      <selection pane="bottomLeft" activeCell="A5" sqref="A5"/>
      <selection pane="bottomRight" activeCell="X14" sqref="X14"/>
    </sheetView>
  </sheetViews>
  <sheetFormatPr defaultColWidth="9.140625" defaultRowHeight="12.75" x14ac:dyDescent="0.2"/>
  <cols>
    <col min="1" max="1" width="27" style="14" customWidth="1"/>
    <col min="2" max="22" width="9.7109375" style="14" customWidth="1"/>
    <col min="23" max="23" width="3.42578125" style="14" bestFit="1" customWidth="1"/>
    <col min="24" max="24" width="13.28515625" style="14" customWidth="1"/>
    <col min="25" max="34" width="9.140625" style="14"/>
    <col min="35" max="35" width="59.28515625" style="14" customWidth="1"/>
    <col min="36" max="16384" width="9.140625" style="14"/>
  </cols>
  <sheetData>
    <row r="1" spans="1:35" ht="39.75" customHeight="1" x14ac:dyDescent="0.2">
      <c r="A1" s="34" t="s">
        <v>17</v>
      </c>
      <c r="B1" s="12" t="s">
        <v>19</v>
      </c>
      <c r="C1" s="12" t="s">
        <v>2</v>
      </c>
      <c r="D1" s="11" t="s">
        <v>3</v>
      </c>
      <c r="E1" s="35" t="s">
        <v>21</v>
      </c>
      <c r="F1" s="12" t="s">
        <v>14</v>
      </c>
      <c r="G1" s="12" t="s">
        <v>13</v>
      </c>
      <c r="H1" s="12" t="s">
        <v>1</v>
      </c>
      <c r="I1" s="35" t="s">
        <v>15</v>
      </c>
      <c r="J1" s="49" t="s">
        <v>26</v>
      </c>
      <c r="K1" s="35" t="s">
        <v>24</v>
      </c>
      <c r="L1" s="35" t="s">
        <v>18</v>
      </c>
      <c r="M1" s="35" t="s">
        <v>12</v>
      </c>
      <c r="N1" s="35" t="s">
        <v>27</v>
      </c>
      <c r="O1" s="35" t="s">
        <v>25</v>
      </c>
      <c r="P1" s="35" t="s">
        <v>25</v>
      </c>
      <c r="Q1" s="12" t="s">
        <v>9</v>
      </c>
      <c r="R1" s="12" t="s">
        <v>10</v>
      </c>
      <c r="S1" s="12" t="s">
        <v>11</v>
      </c>
      <c r="T1" s="12" t="s">
        <v>16</v>
      </c>
      <c r="U1" s="11"/>
      <c r="V1" s="13"/>
      <c r="AA1" s="31" t="s">
        <v>90</v>
      </c>
      <c r="AB1" s="14" t="s">
        <v>18</v>
      </c>
      <c r="AD1" s="38"/>
      <c r="AE1" s="38"/>
      <c r="AF1" s="38"/>
    </row>
    <row r="2" spans="1:35" ht="15.95" customHeight="1" x14ac:dyDescent="0.2">
      <c r="A2" s="15" t="s">
        <v>7</v>
      </c>
      <c r="B2" s="16">
        <v>10</v>
      </c>
      <c r="C2" s="16">
        <v>10</v>
      </c>
      <c r="D2" s="40">
        <v>10</v>
      </c>
      <c r="E2" s="16">
        <v>10</v>
      </c>
      <c r="F2" s="16">
        <v>10</v>
      </c>
      <c r="G2" s="16">
        <v>10</v>
      </c>
      <c r="H2" s="16">
        <v>10</v>
      </c>
      <c r="I2" s="16">
        <v>10</v>
      </c>
      <c r="J2" s="16"/>
      <c r="K2" s="16">
        <v>10</v>
      </c>
      <c r="L2" s="16">
        <v>10</v>
      </c>
      <c r="M2" s="16">
        <v>10</v>
      </c>
      <c r="N2" s="16">
        <v>10</v>
      </c>
      <c r="O2" s="16"/>
      <c r="P2" s="16"/>
      <c r="Q2" s="16">
        <v>10</v>
      </c>
      <c r="R2" s="16">
        <v>10</v>
      </c>
      <c r="S2" s="16">
        <v>10</v>
      </c>
      <c r="T2" s="16">
        <v>10</v>
      </c>
      <c r="U2" s="17">
        <f>SUM(B2:T2)</f>
        <v>160</v>
      </c>
      <c r="V2" s="18"/>
      <c r="Y2" s="31" t="s">
        <v>56</v>
      </c>
    </row>
    <row r="3" spans="1:35" ht="15.95" customHeight="1" x14ac:dyDescent="0.2">
      <c r="A3" s="15" t="s">
        <v>6</v>
      </c>
      <c r="B3" s="26">
        <v>10</v>
      </c>
      <c r="C3" s="26">
        <v>10</v>
      </c>
      <c r="D3" s="26">
        <v>10</v>
      </c>
      <c r="E3" s="26">
        <v>10</v>
      </c>
      <c r="F3" s="26">
        <v>10</v>
      </c>
      <c r="G3" s="26">
        <v>10</v>
      </c>
      <c r="H3" s="39">
        <v>10</v>
      </c>
      <c r="I3" s="26">
        <v>10</v>
      </c>
      <c r="J3" s="26"/>
      <c r="K3" s="26">
        <v>10</v>
      </c>
      <c r="L3" s="26">
        <v>10</v>
      </c>
      <c r="M3" s="26">
        <v>10</v>
      </c>
      <c r="N3" s="16">
        <v>10</v>
      </c>
      <c r="O3" s="16"/>
      <c r="P3" s="16"/>
      <c r="Q3" s="16">
        <v>10</v>
      </c>
      <c r="R3" s="16">
        <v>10</v>
      </c>
      <c r="S3" s="16">
        <v>10</v>
      </c>
      <c r="T3" s="16">
        <v>10</v>
      </c>
      <c r="U3" s="16">
        <f>SUM(B3:T3)-Q3</f>
        <v>150</v>
      </c>
      <c r="V3" s="19"/>
      <c r="Y3" s="54">
        <v>50</v>
      </c>
      <c r="Z3" s="54">
        <v>12</v>
      </c>
      <c r="AA3" s="54"/>
      <c r="AB3" s="54"/>
      <c r="AC3" s="55"/>
      <c r="AD3" s="55"/>
      <c r="AE3" s="53"/>
      <c r="AF3" s="53"/>
      <c r="AG3" s="53"/>
      <c r="AH3" s="53"/>
      <c r="AI3" s="53"/>
    </row>
    <row r="4" spans="1:35" ht="15.95" customHeight="1" thickBot="1" x14ac:dyDescent="0.25">
      <c r="A4" s="20" t="s">
        <v>0</v>
      </c>
      <c r="B4" s="21">
        <v>42025</v>
      </c>
      <c r="C4" s="21">
        <f>B4+7</f>
        <v>42032</v>
      </c>
      <c r="D4" s="21">
        <f t="shared" ref="D4:N4" si="0">C4+7</f>
        <v>42039</v>
      </c>
      <c r="E4" s="21">
        <f t="shared" si="0"/>
        <v>42046</v>
      </c>
      <c r="F4" s="21">
        <f t="shared" si="0"/>
        <v>42053</v>
      </c>
      <c r="G4" s="64">
        <f>F4+14</f>
        <v>42067</v>
      </c>
      <c r="H4" s="21">
        <f t="shared" si="0"/>
        <v>42074</v>
      </c>
      <c r="I4" s="21">
        <f t="shared" si="0"/>
        <v>42081</v>
      </c>
      <c r="J4" s="48">
        <f t="shared" si="0"/>
        <v>42088</v>
      </c>
      <c r="K4" s="21">
        <f t="shared" si="0"/>
        <v>42095</v>
      </c>
      <c r="L4" s="21">
        <f t="shared" si="0"/>
        <v>42102</v>
      </c>
      <c r="M4" s="21">
        <f t="shared" si="0"/>
        <v>42109</v>
      </c>
      <c r="N4" s="21">
        <f t="shared" si="0"/>
        <v>42116</v>
      </c>
      <c r="O4" s="21"/>
      <c r="P4" s="21"/>
      <c r="Q4" s="21"/>
      <c r="R4" s="21"/>
      <c r="S4" s="21"/>
      <c r="T4" s="21"/>
      <c r="U4" s="22" t="s">
        <v>4</v>
      </c>
      <c r="V4" s="23" t="s">
        <v>5</v>
      </c>
      <c r="Y4" s="42" t="s">
        <v>19</v>
      </c>
      <c r="Z4" s="42" t="s">
        <v>61</v>
      </c>
      <c r="AA4" s="31"/>
      <c r="AB4" s="31"/>
      <c r="AC4" s="44"/>
      <c r="AD4" s="44"/>
    </row>
    <row r="5" spans="1:35" s="3" customFormat="1" ht="20.100000000000001" customHeight="1" x14ac:dyDescent="0.2">
      <c r="A5" s="33" t="s">
        <v>45</v>
      </c>
      <c r="B5" s="28">
        <f>((Y$3-Y5)/Y$3)*10+0.3</f>
        <v>9</v>
      </c>
      <c r="C5" s="28">
        <v>10</v>
      </c>
      <c r="D5" s="28">
        <v>10</v>
      </c>
      <c r="E5" s="27">
        <v>9.25</v>
      </c>
      <c r="F5" s="28">
        <v>10</v>
      </c>
      <c r="G5" s="28">
        <v>10</v>
      </c>
      <c r="H5" s="27">
        <f t="shared" ref="H5:H12" si="1">(50-AA5)/5</f>
        <v>8.8000000000000007</v>
      </c>
      <c r="I5" s="27">
        <v>10</v>
      </c>
      <c r="J5" s="27"/>
      <c r="K5" s="27">
        <f>(37-1.5)/3.7</f>
        <v>9.5945945945945947</v>
      </c>
      <c r="L5" s="27">
        <f t="shared" ref="L5:L8" si="2">(35-AB5)/3.5</f>
        <v>8.8571428571428577</v>
      </c>
      <c r="M5" s="27">
        <v>10</v>
      </c>
      <c r="N5" s="27">
        <v>10</v>
      </c>
      <c r="O5" s="28"/>
      <c r="P5" s="27"/>
      <c r="Q5" s="28">
        <f>(12-Z5)/12*10</f>
        <v>10</v>
      </c>
      <c r="R5" s="28">
        <v>10</v>
      </c>
      <c r="S5" s="28">
        <v>9.75</v>
      </c>
      <c r="T5" s="28">
        <v>9.5</v>
      </c>
      <c r="U5" s="28">
        <f t="shared" ref="U5:U18" si="3">SUM(B5:T5)-MIN(Q5:T5)</f>
        <v>145.25173745173745</v>
      </c>
      <c r="V5" s="72">
        <f>U5/$U$3</f>
        <v>0.96834491634491637</v>
      </c>
      <c r="X5" s="45" t="str">
        <f t="shared" ref="X5:X18" si="4">IF(V5&gt;0.894,"A",IF(V5&gt;0.864,"B+",IF(V5&gt;0.794,"B",IF(V5&gt;0.764,"C+",IF(V5&gt;0.694,"C",IF(V5&gt;0.594,"D","F"))))))</f>
        <v>A</v>
      </c>
      <c r="Y5" s="4">
        <v>6.5</v>
      </c>
      <c r="Z5" s="6">
        <v>0</v>
      </c>
      <c r="AA5" s="3">
        <v>6</v>
      </c>
      <c r="AB5" s="3">
        <v>4</v>
      </c>
      <c r="AE5" s="41"/>
      <c r="AI5" s="3" t="s">
        <v>76</v>
      </c>
    </row>
    <row r="6" spans="1:35" s="3" customFormat="1" ht="20.100000000000001" customHeight="1" x14ac:dyDescent="0.2">
      <c r="A6" s="32" t="s">
        <v>55</v>
      </c>
      <c r="B6" s="28">
        <f t="shared" ref="B6:B15" si="5">((Y$3-Y6)/Y$3)*10+0.3</f>
        <v>8</v>
      </c>
      <c r="C6" s="28">
        <v>10</v>
      </c>
      <c r="D6" s="28">
        <v>10</v>
      </c>
      <c r="E6" s="27">
        <v>9.8000000000000007</v>
      </c>
      <c r="F6" s="28">
        <v>10</v>
      </c>
      <c r="G6" s="28">
        <v>10</v>
      </c>
      <c r="H6" s="27">
        <f t="shared" si="1"/>
        <v>9.8000000000000007</v>
      </c>
      <c r="I6" s="75">
        <f>(31-10)/3.1-2</f>
        <v>4.774193548387097</v>
      </c>
      <c r="J6" s="27"/>
      <c r="K6" s="59"/>
      <c r="L6" s="27">
        <f t="shared" si="2"/>
        <v>8.8571428571428577</v>
      </c>
      <c r="M6" s="59"/>
      <c r="N6" s="27">
        <v>10</v>
      </c>
      <c r="O6" s="28"/>
      <c r="P6" s="27"/>
      <c r="Q6" s="28">
        <f t="shared" ref="Q6:Q14" si="6">(12-Z6)/12*10</f>
        <v>10</v>
      </c>
      <c r="R6" s="28">
        <v>9.5</v>
      </c>
      <c r="S6" s="28">
        <v>6</v>
      </c>
      <c r="T6" s="28">
        <v>10</v>
      </c>
      <c r="U6" s="28">
        <f t="shared" si="3"/>
        <v>120.73133640552996</v>
      </c>
      <c r="V6" s="73">
        <f t="shared" ref="V6" si="7">U6/$U$3</f>
        <v>0.80487557603686644</v>
      </c>
      <c r="X6" s="45" t="str">
        <f t="shared" si="4"/>
        <v>B</v>
      </c>
      <c r="Y6" s="4">
        <v>11.5</v>
      </c>
      <c r="Z6" s="6">
        <v>0</v>
      </c>
      <c r="AA6" s="3">
        <v>1</v>
      </c>
      <c r="AB6" s="3">
        <v>4</v>
      </c>
      <c r="AI6" s="3" t="s">
        <v>77</v>
      </c>
    </row>
    <row r="7" spans="1:35" s="3" customFormat="1" ht="20.100000000000001" customHeight="1" x14ac:dyDescent="0.2">
      <c r="A7" s="32" t="s">
        <v>52</v>
      </c>
      <c r="B7" s="28">
        <f t="shared" si="5"/>
        <v>9.4</v>
      </c>
      <c r="C7" s="28">
        <v>10</v>
      </c>
      <c r="D7" s="28">
        <v>10</v>
      </c>
      <c r="E7" s="27">
        <v>9.25</v>
      </c>
      <c r="F7" s="28">
        <v>10</v>
      </c>
      <c r="G7" s="28">
        <v>10</v>
      </c>
      <c r="H7" s="27">
        <f t="shared" si="1"/>
        <v>8.4</v>
      </c>
      <c r="I7" s="27">
        <v>10</v>
      </c>
      <c r="J7" s="27"/>
      <c r="K7" s="27">
        <f>(37-2)/3.7</f>
        <v>9.4594594594594597</v>
      </c>
      <c r="L7" s="27">
        <f t="shared" si="2"/>
        <v>8.8571428571428577</v>
      </c>
      <c r="M7" s="27">
        <f>(40-1)/4</f>
        <v>9.75</v>
      </c>
      <c r="N7" s="27">
        <v>10</v>
      </c>
      <c r="O7" s="28"/>
      <c r="P7" s="27"/>
      <c r="Q7" s="28">
        <f t="shared" si="6"/>
        <v>10.833333333333332</v>
      </c>
      <c r="R7" s="28">
        <v>11</v>
      </c>
      <c r="S7" s="28">
        <v>9</v>
      </c>
      <c r="T7" s="28">
        <v>10</v>
      </c>
      <c r="U7" s="28">
        <f t="shared" si="3"/>
        <v>146.94993564993564</v>
      </c>
      <c r="V7" s="73">
        <f t="shared" ref="V7:V18" si="8">U7/$U$3</f>
        <v>0.97966623766623762</v>
      </c>
      <c r="X7" s="45" t="str">
        <f t="shared" si="4"/>
        <v>A</v>
      </c>
      <c r="Y7" s="4">
        <v>4.5</v>
      </c>
      <c r="Z7" s="6">
        <v>-1</v>
      </c>
      <c r="AA7" s="3">
        <v>8</v>
      </c>
      <c r="AB7" s="3">
        <v>4</v>
      </c>
      <c r="AI7" s="3" t="s">
        <v>78</v>
      </c>
    </row>
    <row r="8" spans="1:35" s="3" customFormat="1" ht="20.100000000000001" customHeight="1" x14ac:dyDescent="0.2">
      <c r="A8" s="32" t="s">
        <v>49</v>
      </c>
      <c r="B8" s="28">
        <f t="shared" si="5"/>
        <v>9</v>
      </c>
      <c r="C8" s="28">
        <v>10</v>
      </c>
      <c r="D8" s="28">
        <v>10</v>
      </c>
      <c r="E8" s="27">
        <v>9.75</v>
      </c>
      <c r="F8" s="28">
        <v>10</v>
      </c>
      <c r="G8" s="28">
        <v>10</v>
      </c>
      <c r="H8" s="27">
        <f t="shared" si="1"/>
        <v>9.1999999999999993</v>
      </c>
      <c r="I8" s="27">
        <f>(25-1)/2.5</f>
        <v>9.6</v>
      </c>
      <c r="J8" s="27"/>
      <c r="K8" s="27">
        <f>(37-1.5)/3.7</f>
        <v>9.5945945945945947</v>
      </c>
      <c r="L8" s="27">
        <f t="shared" si="2"/>
        <v>8.8571428571428577</v>
      </c>
      <c r="M8" s="27">
        <v>10</v>
      </c>
      <c r="N8" s="27">
        <v>10</v>
      </c>
      <c r="O8" s="28"/>
      <c r="P8" s="27"/>
      <c r="Q8" s="28">
        <f t="shared" si="6"/>
        <v>10</v>
      </c>
      <c r="R8" s="28">
        <v>8</v>
      </c>
      <c r="S8" s="28">
        <v>9</v>
      </c>
      <c r="T8" s="28">
        <v>10</v>
      </c>
      <c r="U8" s="28">
        <f t="shared" si="3"/>
        <v>145.00173745173745</v>
      </c>
      <c r="V8" s="73">
        <f>U8/$U$3</f>
        <v>0.96667824967824967</v>
      </c>
      <c r="X8" s="45" t="str">
        <f t="shared" si="4"/>
        <v>A</v>
      </c>
      <c r="Y8" s="4">
        <v>6.5</v>
      </c>
      <c r="Z8" s="6">
        <v>0</v>
      </c>
      <c r="AA8" s="3">
        <v>4</v>
      </c>
      <c r="AB8" s="3">
        <v>4</v>
      </c>
      <c r="AI8" s="3" t="s">
        <v>79</v>
      </c>
    </row>
    <row r="9" spans="1:35" s="3" customFormat="1" ht="20.100000000000001" customHeight="1" x14ac:dyDescent="0.2">
      <c r="A9" s="32" t="s">
        <v>50</v>
      </c>
      <c r="B9" s="28">
        <f t="shared" si="5"/>
        <v>10</v>
      </c>
      <c r="C9" s="28">
        <v>10</v>
      </c>
      <c r="D9" s="28">
        <v>10</v>
      </c>
      <c r="E9" s="27">
        <v>9.75</v>
      </c>
      <c r="F9" s="28">
        <v>10</v>
      </c>
      <c r="G9" s="28">
        <v>10</v>
      </c>
      <c r="H9" s="27">
        <f t="shared" si="1"/>
        <v>10</v>
      </c>
      <c r="I9" s="27">
        <f>(25-1)/2.5</f>
        <v>9.6</v>
      </c>
      <c r="J9" s="27"/>
      <c r="K9" s="27">
        <f>(37-1.5)/3.7</f>
        <v>9.5945945945945947</v>
      </c>
      <c r="L9" s="27">
        <f t="shared" ref="L9:L18" si="9">(35-AB9)/3.5</f>
        <v>9.4285714285714288</v>
      </c>
      <c r="M9" s="27">
        <v>10</v>
      </c>
      <c r="N9" s="27">
        <v>10</v>
      </c>
      <c r="O9" s="28"/>
      <c r="P9" s="27"/>
      <c r="Q9" s="28">
        <f t="shared" si="6"/>
        <v>10</v>
      </c>
      <c r="R9" s="28">
        <v>9.75</v>
      </c>
      <c r="S9" s="28">
        <v>7.5</v>
      </c>
      <c r="T9" s="28">
        <v>10</v>
      </c>
      <c r="U9" s="28">
        <f t="shared" si="3"/>
        <v>148.12316602316602</v>
      </c>
      <c r="V9" s="73">
        <f>U9/$U$3</f>
        <v>0.9874877734877735</v>
      </c>
      <c r="X9" s="45" t="str">
        <f t="shared" si="4"/>
        <v>A</v>
      </c>
      <c r="Y9" s="4">
        <v>1.5</v>
      </c>
      <c r="Z9" s="6">
        <v>0</v>
      </c>
      <c r="AA9" s="3">
        <v>0</v>
      </c>
      <c r="AB9" s="3">
        <v>2</v>
      </c>
      <c r="AI9" s="3" t="s">
        <v>80</v>
      </c>
    </row>
    <row r="10" spans="1:35" s="3" customFormat="1" ht="20.100000000000001" customHeight="1" x14ac:dyDescent="0.2">
      <c r="A10" s="32" t="s">
        <v>48</v>
      </c>
      <c r="B10" s="28">
        <f t="shared" si="5"/>
        <v>8.4499999999999993</v>
      </c>
      <c r="C10" s="28">
        <v>10</v>
      </c>
      <c r="D10" s="28">
        <v>10</v>
      </c>
      <c r="E10" s="27">
        <v>9.25</v>
      </c>
      <c r="F10" s="28">
        <v>10</v>
      </c>
      <c r="G10" s="28">
        <v>10</v>
      </c>
      <c r="H10" s="27">
        <f t="shared" si="1"/>
        <v>8.6</v>
      </c>
      <c r="I10" s="27">
        <v>8.3000000000000007</v>
      </c>
      <c r="J10" s="27"/>
      <c r="K10" s="27">
        <f>(37-2)/3.7</f>
        <v>9.4594594594594597</v>
      </c>
      <c r="L10" s="27">
        <f t="shared" si="9"/>
        <v>7.7142857142857144</v>
      </c>
      <c r="M10" s="27">
        <v>10</v>
      </c>
      <c r="N10" s="27">
        <v>10</v>
      </c>
      <c r="O10" s="28"/>
      <c r="P10" s="27"/>
      <c r="Q10" s="28">
        <f t="shared" si="6"/>
        <v>8.3333333333333339</v>
      </c>
      <c r="R10" s="28">
        <v>8.25</v>
      </c>
      <c r="S10" s="28">
        <v>8.25</v>
      </c>
      <c r="T10" s="28">
        <v>10</v>
      </c>
      <c r="U10" s="28">
        <f t="shared" si="3"/>
        <v>138.35707850707848</v>
      </c>
      <c r="V10" s="73">
        <f t="shared" si="8"/>
        <v>0.92238052338052323</v>
      </c>
      <c r="X10" s="45" t="str">
        <f t="shared" si="4"/>
        <v>A</v>
      </c>
      <c r="Y10" s="4">
        <v>9.25</v>
      </c>
      <c r="Z10" s="6">
        <v>2</v>
      </c>
      <c r="AA10" s="3">
        <v>7</v>
      </c>
      <c r="AB10" s="71">
        <v>8</v>
      </c>
      <c r="AE10" s="41"/>
      <c r="AI10" s="3" t="s">
        <v>81</v>
      </c>
    </row>
    <row r="11" spans="1:35" s="3" customFormat="1" ht="20.100000000000001" customHeight="1" x14ac:dyDescent="0.2">
      <c r="A11" s="32" t="s">
        <v>51</v>
      </c>
      <c r="B11" s="28">
        <f t="shared" si="5"/>
        <v>9.1000000000000014</v>
      </c>
      <c r="C11" s="28">
        <v>10</v>
      </c>
      <c r="D11" s="28">
        <v>10</v>
      </c>
      <c r="E11" s="27">
        <v>9.5</v>
      </c>
      <c r="F11" s="28">
        <v>10</v>
      </c>
      <c r="G11" s="28">
        <v>10</v>
      </c>
      <c r="H11" s="27">
        <f t="shared" si="1"/>
        <v>9.1</v>
      </c>
      <c r="I11" s="75">
        <f>(31-2)/3.1-2</f>
        <v>7.3548387096774199</v>
      </c>
      <c r="J11" s="27"/>
      <c r="K11" s="27">
        <f>(37-2)/3.7</f>
        <v>9.4594594594594597</v>
      </c>
      <c r="L11" s="27">
        <f t="shared" si="9"/>
        <v>8.8571428571428577</v>
      </c>
      <c r="M11" s="27">
        <v>10</v>
      </c>
      <c r="N11" s="27">
        <v>10</v>
      </c>
      <c r="O11" s="28"/>
      <c r="P11" s="27"/>
      <c r="Q11" s="28">
        <f t="shared" si="6"/>
        <v>9.1666666666666661</v>
      </c>
      <c r="R11" s="28">
        <v>8</v>
      </c>
      <c r="S11" s="28">
        <v>10</v>
      </c>
      <c r="T11" s="28">
        <v>9.5</v>
      </c>
      <c r="U11" s="28">
        <f t="shared" si="3"/>
        <v>142.03810769294643</v>
      </c>
      <c r="V11" s="73">
        <f t="shared" si="8"/>
        <v>0.94692071795297617</v>
      </c>
      <c r="X11" s="45" t="str">
        <f t="shared" si="4"/>
        <v>A</v>
      </c>
      <c r="Y11" s="4">
        <v>6</v>
      </c>
      <c r="Z11" s="6">
        <v>1</v>
      </c>
      <c r="AA11" s="3">
        <v>4.5</v>
      </c>
      <c r="AB11" s="3">
        <v>4</v>
      </c>
      <c r="AI11" s="3" t="s">
        <v>82</v>
      </c>
    </row>
    <row r="12" spans="1:35" s="3" customFormat="1" ht="20.100000000000001" customHeight="1" x14ac:dyDescent="0.2">
      <c r="A12" s="32" t="s">
        <v>46</v>
      </c>
      <c r="B12" s="28">
        <f t="shared" si="5"/>
        <v>9.2000000000000011</v>
      </c>
      <c r="C12" s="28">
        <v>10</v>
      </c>
      <c r="D12" s="28">
        <v>10</v>
      </c>
      <c r="E12" s="27">
        <v>9.25</v>
      </c>
      <c r="F12" s="28">
        <v>10</v>
      </c>
      <c r="G12" s="28">
        <v>10</v>
      </c>
      <c r="H12" s="27">
        <f t="shared" si="1"/>
        <v>8.4</v>
      </c>
      <c r="I12" s="27">
        <v>10</v>
      </c>
      <c r="J12" s="27"/>
      <c r="K12" s="27">
        <f>(37-1.5)/3.7</f>
        <v>9.5945945945945947</v>
      </c>
      <c r="L12" s="27">
        <f t="shared" si="9"/>
        <v>8.8571428571428577</v>
      </c>
      <c r="M12" s="27">
        <v>10</v>
      </c>
      <c r="N12" s="27">
        <v>10</v>
      </c>
      <c r="O12" s="28"/>
      <c r="P12" s="27"/>
      <c r="Q12" s="28">
        <f t="shared" si="6"/>
        <v>10</v>
      </c>
      <c r="R12" s="28">
        <v>8.25</v>
      </c>
      <c r="S12" s="28">
        <v>9.75</v>
      </c>
      <c r="T12" s="28">
        <v>9.5</v>
      </c>
      <c r="U12" s="28">
        <f t="shared" si="3"/>
        <v>144.55173745173747</v>
      </c>
      <c r="V12" s="73">
        <f t="shared" si="8"/>
        <v>0.96367824967824978</v>
      </c>
      <c r="X12" s="45" t="str">
        <f t="shared" si="4"/>
        <v>A</v>
      </c>
      <c r="Y12" s="4">
        <v>5.5</v>
      </c>
      <c r="Z12" s="6">
        <v>0</v>
      </c>
      <c r="AA12" s="3">
        <v>8</v>
      </c>
      <c r="AB12" s="3">
        <v>4</v>
      </c>
      <c r="AI12" s="3" t="s">
        <v>83</v>
      </c>
    </row>
    <row r="13" spans="1:35" s="3" customFormat="1" ht="20.100000000000001" customHeight="1" x14ac:dyDescent="0.2">
      <c r="A13" s="32" t="s">
        <v>36</v>
      </c>
      <c r="B13" s="28">
        <f t="shared" si="5"/>
        <v>9.3500000000000014</v>
      </c>
      <c r="C13" s="28">
        <v>10</v>
      </c>
      <c r="D13" s="28">
        <v>10</v>
      </c>
      <c r="E13" s="27">
        <v>9.8000000000000007</v>
      </c>
      <c r="F13" s="28">
        <v>10</v>
      </c>
      <c r="G13" s="28">
        <v>10</v>
      </c>
      <c r="H13" s="27">
        <f>(50-AA13)/5</f>
        <v>9</v>
      </c>
      <c r="I13" s="27">
        <v>10</v>
      </c>
      <c r="J13" s="27"/>
      <c r="K13" s="27">
        <f>(37-1.5)/3.7</f>
        <v>9.5945945945945947</v>
      </c>
      <c r="L13" s="75">
        <v>8</v>
      </c>
      <c r="M13" s="28">
        <f>(60-2)/6</f>
        <v>9.6666666666666661</v>
      </c>
      <c r="N13" s="27">
        <v>10</v>
      </c>
      <c r="O13" s="28"/>
      <c r="P13" s="27"/>
      <c r="Q13" s="28">
        <f t="shared" si="6"/>
        <v>10</v>
      </c>
      <c r="R13" s="28">
        <v>9.75</v>
      </c>
      <c r="S13" s="28">
        <v>9</v>
      </c>
      <c r="T13" s="28">
        <v>9.5</v>
      </c>
      <c r="U13" s="28">
        <f t="shared" si="3"/>
        <v>144.66126126126127</v>
      </c>
      <c r="V13" s="73">
        <f t="shared" si="8"/>
        <v>0.96440840840840847</v>
      </c>
      <c r="X13" s="45" t="str">
        <f t="shared" si="4"/>
        <v>A</v>
      </c>
      <c r="Y13" s="4">
        <v>4.75</v>
      </c>
      <c r="Z13" s="6">
        <v>0</v>
      </c>
      <c r="AA13" s="3">
        <v>5</v>
      </c>
      <c r="AB13" s="71"/>
      <c r="AI13" s="3" t="s">
        <v>84</v>
      </c>
    </row>
    <row r="14" spans="1:35" s="3" customFormat="1" ht="20.100000000000001" customHeight="1" x14ac:dyDescent="0.2">
      <c r="A14" s="32" t="s">
        <v>47</v>
      </c>
      <c r="B14" s="28">
        <f>((Y$3-Y14)/Y$3)*10+0.3</f>
        <v>9.1000000000000014</v>
      </c>
      <c r="C14" s="28">
        <v>10</v>
      </c>
      <c r="D14" s="28">
        <v>10</v>
      </c>
      <c r="E14" s="27">
        <v>9.25</v>
      </c>
      <c r="F14" s="28">
        <v>10</v>
      </c>
      <c r="G14" s="28">
        <v>10</v>
      </c>
      <c r="H14" s="27">
        <f t="shared" ref="H14:H18" si="10">(50-AA14)/5</f>
        <v>9.6</v>
      </c>
      <c r="I14" s="59"/>
      <c r="J14" s="27"/>
      <c r="K14" s="27">
        <f>(37-2)/3.7</f>
        <v>9.4594594594594597</v>
      </c>
      <c r="L14" s="27">
        <f t="shared" si="9"/>
        <v>8.8571428571428577</v>
      </c>
      <c r="M14" s="27">
        <f>(40-1)/4</f>
        <v>9.75</v>
      </c>
      <c r="N14" s="27">
        <v>10</v>
      </c>
      <c r="O14" s="28"/>
      <c r="P14" s="27"/>
      <c r="Q14" s="28">
        <f t="shared" si="6"/>
        <v>8.3333333333333339</v>
      </c>
      <c r="R14" s="28">
        <v>10</v>
      </c>
      <c r="S14" s="28">
        <v>9.5</v>
      </c>
      <c r="T14" s="28">
        <v>9</v>
      </c>
      <c r="U14" s="28">
        <f t="shared" si="3"/>
        <v>134.51660231660233</v>
      </c>
      <c r="V14" s="73">
        <f>U14/$U$3</f>
        <v>0.89677734877734883</v>
      </c>
      <c r="X14" s="45" t="str">
        <f t="shared" si="4"/>
        <v>A</v>
      </c>
      <c r="Y14" s="4">
        <v>6</v>
      </c>
      <c r="Z14" s="6">
        <v>2</v>
      </c>
      <c r="AA14" s="3">
        <v>2</v>
      </c>
      <c r="AB14" s="3">
        <v>4</v>
      </c>
      <c r="AI14" s="3" t="s">
        <v>85</v>
      </c>
    </row>
    <row r="15" spans="1:35" s="3" customFormat="1" ht="20.100000000000001" customHeight="1" x14ac:dyDescent="0.2">
      <c r="A15" s="32" t="s">
        <v>57</v>
      </c>
      <c r="B15" s="28">
        <f t="shared" si="5"/>
        <v>9.3500000000000014</v>
      </c>
      <c r="C15" s="28">
        <v>10</v>
      </c>
      <c r="D15" s="28">
        <v>10</v>
      </c>
      <c r="E15" s="27">
        <v>9.8000000000000007</v>
      </c>
      <c r="F15" s="28">
        <v>10</v>
      </c>
      <c r="G15" s="28">
        <v>10</v>
      </c>
      <c r="H15" s="27">
        <f t="shared" si="10"/>
        <v>10</v>
      </c>
      <c r="I15" s="27">
        <v>10</v>
      </c>
      <c r="J15" s="27"/>
      <c r="K15" s="27">
        <f>(37-2)/3.7</f>
        <v>9.4594594594594597</v>
      </c>
      <c r="L15" s="27">
        <f t="shared" si="9"/>
        <v>8.5714285714285712</v>
      </c>
      <c r="M15" s="28">
        <f>(60-6)/6</f>
        <v>9</v>
      </c>
      <c r="N15" s="27">
        <v>10</v>
      </c>
      <c r="O15" s="28"/>
      <c r="P15" s="27"/>
      <c r="Q15" s="28">
        <f>(12-Z15)/12*10</f>
        <v>10</v>
      </c>
      <c r="R15" s="28">
        <v>9.75</v>
      </c>
      <c r="S15" s="28">
        <v>9</v>
      </c>
      <c r="T15" s="28">
        <v>8.5</v>
      </c>
      <c r="U15" s="28">
        <f t="shared" si="3"/>
        <v>144.93088803088801</v>
      </c>
      <c r="V15" s="73">
        <f t="shared" si="8"/>
        <v>0.96620592020592011</v>
      </c>
      <c r="X15" s="45" t="str">
        <f t="shared" si="4"/>
        <v>A</v>
      </c>
      <c r="Y15" s="4">
        <v>4.75</v>
      </c>
      <c r="Z15" s="6">
        <v>0</v>
      </c>
      <c r="AA15" s="3">
        <v>0</v>
      </c>
      <c r="AB15" s="3">
        <v>5</v>
      </c>
      <c r="AE15" s="41"/>
      <c r="AI15" s="3" t="s">
        <v>86</v>
      </c>
    </row>
    <row r="16" spans="1:35" s="3" customFormat="1" ht="20.100000000000001" customHeight="1" x14ac:dyDescent="0.2">
      <c r="A16" s="32" t="s">
        <v>53</v>
      </c>
      <c r="B16" s="28">
        <f t="shared" ref="B16:B18" si="11">((Y$3-Y16)/Y$3)*10+0.3</f>
        <v>9</v>
      </c>
      <c r="C16" s="28">
        <v>10</v>
      </c>
      <c r="D16" s="28">
        <v>10</v>
      </c>
      <c r="E16" s="27">
        <v>9.25</v>
      </c>
      <c r="F16" s="74">
        <f>(9-0.5)/0.9-2</f>
        <v>7.4444444444444446</v>
      </c>
      <c r="G16" s="28">
        <v>10</v>
      </c>
      <c r="H16" s="27">
        <f t="shared" si="10"/>
        <v>8.8000000000000007</v>
      </c>
      <c r="I16" s="75">
        <f>(31-1)/3.1-2</f>
        <v>7.67741935483871</v>
      </c>
      <c r="J16" s="27"/>
      <c r="K16" s="75">
        <f>(70-28.5)/7-2</f>
        <v>3.9285714285714288</v>
      </c>
      <c r="L16" s="27">
        <f t="shared" si="9"/>
        <v>8.8571428571428577</v>
      </c>
      <c r="M16" s="27">
        <f>(40-1)/4</f>
        <v>9.75</v>
      </c>
      <c r="N16" s="27">
        <v>10</v>
      </c>
      <c r="O16" s="28"/>
      <c r="P16" s="27"/>
      <c r="Q16" s="28">
        <f t="shared" ref="Q16:Q18" si="12">(12-Z16)/12*10</f>
        <v>8.3333333333333339</v>
      </c>
      <c r="R16" s="28">
        <v>8.5</v>
      </c>
      <c r="S16" s="28">
        <v>9.5</v>
      </c>
      <c r="T16" s="28">
        <v>10</v>
      </c>
      <c r="U16" s="28">
        <f t="shared" si="3"/>
        <v>132.70757808499744</v>
      </c>
      <c r="V16" s="73">
        <f t="shared" si="8"/>
        <v>0.88471718723331627</v>
      </c>
      <c r="X16" s="45" t="str">
        <f t="shared" si="4"/>
        <v>B+</v>
      </c>
      <c r="Y16" s="4">
        <v>6.5</v>
      </c>
      <c r="Z16" s="6">
        <v>2</v>
      </c>
      <c r="AA16" s="3">
        <v>6</v>
      </c>
      <c r="AB16" s="3">
        <v>4</v>
      </c>
      <c r="AI16" s="3" t="s">
        <v>87</v>
      </c>
    </row>
    <row r="17" spans="1:35" s="3" customFormat="1" ht="20.100000000000001" customHeight="1" x14ac:dyDescent="0.2">
      <c r="A17" s="32" t="s">
        <v>54</v>
      </c>
      <c r="B17" s="28">
        <f t="shared" si="11"/>
        <v>7.8</v>
      </c>
      <c r="C17" s="28">
        <v>10</v>
      </c>
      <c r="D17" s="28">
        <v>10</v>
      </c>
      <c r="E17" s="27">
        <v>5</v>
      </c>
      <c r="F17" s="28">
        <v>10</v>
      </c>
      <c r="G17" s="28">
        <v>10</v>
      </c>
      <c r="H17" s="27">
        <f t="shared" si="10"/>
        <v>8</v>
      </c>
      <c r="I17" s="27">
        <v>10</v>
      </c>
      <c r="J17" s="27"/>
      <c r="K17" s="27">
        <f>(37-2)/3.7</f>
        <v>9.4594594594594597</v>
      </c>
      <c r="L17" s="27">
        <f t="shared" si="9"/>
        <v>8.8571428571428577</v>
      </c>
      <c r="M17" s="27">
        <f>(40-1)/4</f>
        <v>9.75</v>
      </c>
      <c r="N17" s="27">
        <v>10</v>
      </c>
      <c r="O17" s="28">
        <v>4</v>
      </c>
      <c r="P17" s="27"/>
      <c r="Q17" s="28">
        <f t="shared" si="12"/>
        <v>6.6666666666666661</v>
      </c>
      <c r="R17" s="28">
        <v>10</v>
      </c>
      <c r="S17" s="28">
        <v>10</v>
      </c>
      <c r="T17" s="28">
        <v>10</v>
      </c>
      <c r="U17" s="28">
        <f t="shared" si="3"/>
        <v>142.86660231660235</v>
      </c>
      <c r="V17" s="73">
        <f>U17/$U$3</f>
        <v>0.95244401544401569</v>
      </c>
      <c r="X17" s="45" t="str">
        <f t="shared" si="4"/>
        <v>A</v>
      </c>
      <c r="Y17" s="4">
        <v>12.5</v>
      </c>
      <c r="Z17" s="6">
        <v>4</v>
      </c>
      <c r="AA17" s="3">
        <v>10</v>
      </c>
      <c r="AB17" s="3">
        <v>4</v>
      </c>
      <c r="AI17" s="3" t="s">
        <v>88</v>
      </c>
    </row>
    <row r="18" spans="1:35" s="3" customFormat="1" ht="20.100000000000001" customHeight="1" x14ac:dyDescent="0.2">
      <c r="A18" s="32" t="s">
        <v>44</v>
      </c>
      <c r="B18" s="28">
        <f t="shared" si="11"/>
        <v>8.6</v>
      </c>
      <c r="C18" s="28">
        <v>10</v>
      </c>
      <c r="D18" s="28">
        <v>10</v>
      </c>
      <c r="E18" s="27">
        <v>9.5</v>
      </c>
      <c r="F18" s="28">
        <v>10</v>
      </c>
      <c r="G18" s="28">
        <v>10</v>
      </c>
      <c r="H18" s="27">
        <f t="shared" si="10"/>
        <v>9.1</v>
      </c>
      <c r="I18" s="27">
        <f>(25-1)/2.5</f>
        <v>9.6</v>
      </c>
      <c r="J18" s="27"/>
      <c r="K18" s="75">
        <f>(70-25)/7-2</f>
        <v>4.4285714285714288</v>
      </c>
      <c r="L18" s="27">
        <f t="shared" si="9"/>
        <v>9.4285714285714288</v>
      </c>
      <c r="M18" s="28">
        <f>(60-2)/6</f>
        <v>9.6666666666666661</v>
      </c>
      <c r="N18" s="27">
        <v>10</v>
      </c>
      <c r="O18" s="28"/>
      <c r="P18" s="27"/>
      <c r="Q18" s="28">
        <f t="shared" si="12"/>
        <v>8.3333333333333339</v>
      </c>
      <c r="R18" s="28">
        <v>8</v>
      </c>
      <c r="S18" s="28">
        <v>9.5</v>
      </c>
      <c r="T18" s="28">
        <v>9.5</v>
      </c>
      <c r="U18" s="28">
        <f t="shared" si="3"/>
        <v>137.65714285714284</v>
      </c>
      <c r="V18" s="73">
        <f t="shared" si="8"/>
        <v>0.91771428571428559</v>
      </c>
      <c r="X18" s="45" t="str">
        <f t="shared" si="4"/>
        <v>A</v>
      </c>
      <c r="Y18" s="4">
        <v>8.5</v>
      </c>
      <c r="Z18" s="6">
        <v>2</v>
      </c>
      <c r="AA18" s="3">
        <v>4.5</v>
      </c>
      <c r="AB18" s="3">
        <v>2</v>
      </c>
      <c r="AE18" s="41"/>
      <c r="AI18" s="3" t="s">
        <v>89</v>
      </c>
    </row>
    <row r="19" spans="1:35" s="3" customFormat="1" ht="20.100000000000001" customHeight="1" x14ac:dyDescent="0.2">
      <c r="A19" s="32"/>
      <c r="B19" s="28"/>
      <c r="C19" s="28"/>
      <c r="D19" s="28"/>
      <c r="E19" s="27"/>
      <c r="F19" s="28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1"/>
      <c r="V19" s="5"/>
      <c r="Y19" s="4"/>
      <c r="Z19" s="6"/>
    </row>
    <row r="20" spans="1:35" s="3" customFormat="1" ht="20.100000000000001" customHeight="1" x14ac:dyDescent="0.2">
      <c r="A20" s="32"/>
      <c r="B20" s="28"/>
      <c r="C20" s="28"/>
      <c r="D20" s="28"/>
      <c r="E20" s="27"/>
      <c r="F20" s="28"/>
      <c r="G20" s="2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1"/>
      <c r="V20" s="5"/>
      <c r="Y20" s="4"/>
    </row>
    <row r="21" spans="1:35" s="3" customFormat="1" ht="20.100000000000001" customHeight="1" x14ac:dyDescent="0.2">
      <c r="A21" s="32"/>
      <c r="B21" s="28"/>
      <c r="C21" s="28"/>
      <c r="D21" s="28"/>
      <c r="E21" s="27"/>
      <c r="F21" s="28"/>
      <c r="G21" s="2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1"/>
      <c r="V21" s="5"/>
      <c r="Y21" s="4"/>
    </row>
    <row r="22" spans="1:35" s="3" customFormat="1" ht="20.100000000000001" customHeight="1" x14ac:dyDescent="0.2">
      <c r="A22" s="32"/>
      <c r="B22" s="28"/>
      <c r="C22" s="28"/>
      <c r="D22" s="28"/>
      <c r="E22" s="27"/>
      <c r="F22" s="28"/>
      <c r="G22" s="2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1"/>
      <c r="V22" s="5"/>
      <c r="Y22" s="4"/>
    </row>
    <row r="23" spans="1:35" s="3" customFormat="1" ht="20.100000000000001" customHeight="1" thickBot="1" x14ac:dyDescent="0.25">
      <c r="A23" s="7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10"/>
      <c r="Y23" s="4"/>
    </row>
    <row r="24" spans="1:35" x14ac:dyDescent="0.2">
      <c r="J24" s="31"/>
    </row>
    <row r="25" spans="1:35" x14ac:dyDescent="0.2">
      <c r="S25" s="43"/>
    </row>
    <row r="27" spans="1:35" x14ac:dyDescent="0.2">
      <c r="B27" s="36"/>
      <c r="C27" s="31"/>
    </row>
    <row r="28" spans="1:35" x14ac:dyDescent="0.2">
      <c r="B28" s="36"/>
      <c r="C28" s="31"/>
    </row>
    <row r="29" spans="1:35" x14ac:dyDescent="0.2">
      <c r="B29" s="36"/>
      <c r="C29" s="31"/>
    </row>
    <row r="30" spans="1:35" x14ac:dyDescent="0.2">
      <c r="B30" s="36"/>
      <c r="C30" s="31"/>
    </row>
    <row r="31" spans="1:35" x14ac:dyDescent="0.2">
      <c r="B31" s="30"/>
      <c r="C31" s="31"/>
    </row>
    <row r="32" spans="1:35" x14ac:dyDescent="0.2">
      <c r="B32" s="30"/>
      <c r="C32" s="31"/>
    </row>
    <row r="36" spans="2:2" x14ac:dyDescent="0.2">
      <c r="B36" s="14" t="s">
        <v>1</v>
      </c>
    </row>
  </sheetData>
  <autoFilter ref="A4:AI23"/>
  <phoneticPr fontId="2" type="noConversion"/>
  <printOptions horizontalCentered="1"/>
  <pageMargins left="0.25" right="0.25" top="1" bottom="1" header="0.5" footer="0.5"/>
  <pageSetup scale="70" orientation="landscape" r:id="rId1"/>
  <headerFooter alignWithMargins="0"/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2.75" x14ac:dyDescent="0.2"/>
  <sheetData>
    <row r="1" spans="1:2" x14ac:dyDescent="0.2">
      <c r="A1" s="25">
        <v>0</v>
      </c>
      <c r="B1" s="24">
        <f>((18-(A1))/18)*10</f>
        <v>10</v>
      </c>
    </row>
    <row r="2" spans="1:2" x14ac:dyDescent="0.2">
      <c r="A2" s="25">
        <v>1</v>
      </c>
      <c r="B2" s="24">
        <f t="shared" ref="B2:B18" si="0">((18-(A2))/18)*10</f>
        <v>9.4444444444444446</v>
      </c>
    </row>
    <row r="3" spans="1:2" x14ac:dyDescent="0.2">
      <c r="A3" s="25">
        <v>2</v>
      </c>
      <c r="B3" s="24">
        <f t="shared" si="0"/>
        <v>8.8888888888888893</v>
      </c>
    </row>
    <row r="4" spans="1:2" x14ac:dyDescent="0.2">
      <c r="A4" s="25">
        <v>3</v>
      </c>
      <c r="B4" s="24">
        <f t="shared" si="0"/>
        <v>8.3333333333333339</v>
      </c>
    </row>
    <row r="5" spans="1:2" x14ac:dyDescent="0.2">
      <c r="A5" s="25">
        <v>4</v>
      </c>
      <c r="B5" s="24">
        <f t="shared" si="0"/>
        <v>7.7777777777777777</v>
      </c>
    </row>
    <row r="6" spans="1:2" x14ac:dyDescent="0.2">
      <c r="A6" s="25">
        <v>5</v>
      </c>
      <c r="B6" s="24">
        <f t="shared" si="0"/>
        <v>7.2222222222222223</v>
      </c>
    </row>
    <row r="7" spans="1:2" x14ac:dyDescent="0.2">
      <c r="A7" s="25">
        <v>6</v>
      </c>
      <c r="B7" s="24">
        <f t="shared" si="0"/>
        <v>6.6666666666666661</v>
      </c>
    </row>
    <row r="8" spans="1:2" x14ac:dyDescent="0.2">
      <c r="A8" s="25">
        <v>7</v>
      </c>
      <c r="B8" s="24">
        <f t="shared" si="0"/>
        <v>6.1111111111111116</v>
      </c>
    </row>
    <row r="9" spans="1:2" x14ac:dyDescent="0.2">
      <c r="A9" s="25">
        <v>8</v>
      </c>
      <c r="B9" s="24">
        <f t="shared" si="0"/>
        <v>5.5555555555555554</v>
      </c>
    </row>
    <row r="10" spans="1:2" x14ac:dyDescent="0.2">
      <c r="A10" s="25">
        <v>9</v>
      </c>
      <c r="B10" s="24">
        <f t="shared" si="0"/>
        <v>5</v>
      </c>
    </row>
    <row r="11" spans="1:2" x14ac:dyDescent="0.2">
      <c r="A11" s="25">
        <v>11</v>
      </c>
      <c r="B11" s="24">
        <f t="shared" si="0"/>
        <v>3.8888888888888888</v>
      </c>
    </row>
    <row r="12" spans="1:2" x14ac:dyDescent="0.2">
      <c r="A12" s="25">
        <v>12</v>
      </c>
      <c r="B12" s="24">
        <f t="shared" si="0"/>
        <v>3.333333333333333</v>
      </c>
    </row>
    <row r="13" spans="1:2" x14ac:dyDescent="0.2">
      <c r="A13" s="25">
        <v>13</v>
      </c>
      <c r="B13" s="24">
        <f t="shared" si="0"/>
        <v>2.7777777777777777</v>
      </c>
    </row>
    <row r="14" spans="1:2" x14ac:dyDescent="0.2">
      <c r="A14" s="25">
        <v>14</v>
      </c>
      <c r="B14" s="24">
        <f t="shared" si="0"/>
        <v>2.2222222222222223</v>
      </c>
    </row>
    <row r="15" spans="1:2" x14ac:dyDescent="0.2">
      <c r="A15" s="25">
        <v>15</v>
      </c>
      <c r="B15" s="24">
        <f t="shared" si="0"/>
        <v>1.6666666666666665</v>
      </c>
    </row>
    <row r="16" spans="1:2" x14ac:dyDescent="0.2">
      <c r="A16" s="25">
        <v>16</v>
      </c>
      <c r="B16" s="24">
        <f t="shared" si="0"/>
        <v>1.1111111111111112</v>
      </c>
    </row>
    <row r="17" spans="1:2" x14ac:dyDescent="0.2">
      <c r="A17" s="25">
        <v>17</v>
      </c>
      <c r="B17" s="24">
        <f t="shared" si="0"/>
        <v>0.55555555555555558</v>
      </c>
    </row>
    <row r="18" spans="1:2" x14ac:dyDescent="0.2">
      <c r="A18" s="25">
        <v>18</v>
      </c>
      <c r="B18" s="24">
        <f t="shared" si="0"/>
        <v>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C9" sqref="C9"/>
    </sheetView>
  </sheetViews>
  <sheetFormatPr defaultRowHeight="12.75" x14ac:dyDescent="0.2"/>
  <sheetData>
    <row r="2" spans="1:4" x14ac:dyDescent="0.2">
      <c r="A2">
        <v>80</v>
      </c>
      <c r="B2">
        <v>20</v>
      </c>
      <c r="C2">
        <f>(B2/A2)*60</f>
        <v>15</v>
      </c>
    </row>
    <row r="3" spans="1:4" x14ac:dyDescent="0.2">
      <c r="A3">
        <v>60</v>
      </c>
      <c r="B3">
        <v>20</v>
      </c>
      <c r="C3">
        <f>(B3/A3)*60</f>
        <v>20</v>
      </c>
    </row>
    <row r="5" spans="1:4" x14ac:dyDescent="0.2">
      <c r="A5">
        <v>80</v>
      </c>
      <c r="B5">
        <v>60</v>
      </c>
      <c r="C5">
        <f>(B5/A5)*60</f>
        <v>45</v>
      </c>
    </row>
    <row r="6" spans="1:4" x14ac:dyDescent="0.2">
      <c r="A6">
        <v>60</v>
      </c>
      <c r="B6">
        <v>60</v>
      </c>
      <c r="C6">
        <f>(B6/A6)*60</f>
        <v>60</v>
      </c>
    </row>
    <row r="8" spans="1:4" x14ac:dyDescent="0.2">
      <c r="A8">
        <v>80</v>
      </c>
      <c r="B8">
        <v>240</v>
      </c>
      <c r="C8">
        <f>(B8/A8)*60</f>
        <v>180</v>
      </c>
      <c r="D8">
        <f>C8/60</f>
        <v>3</v>
      </c>
    </row>
    <row r="9" spans="1:4" x14ac:dyDescent="0.2">
      <c r="A9">
        <v>60</v>
      </c>
      <c r="B9">
        <v>240</v>
      </c>
      <c r="C9">
        <f>(B9/A9)*60</f>
        <v>240</v>
      </c>
      <c r="D9">
        <f>C9/60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2014F 113-Monday 230</vt:lpstr>
      <vt:lpstr>2014F 113-Wed</vt:lpstr>
      <vt:lpstr>Sheet1</vt:lpstr>
      <vt:lpstr>Sheet2</vt:lpstr>
      <vt:lpstr>'2014F 113-Monday 230'!Print_Area</vt:lpstr>
      <vt:lpstr>'2014F 113-Wed'!Print_Area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Quarles, William A.</dc:creator>
  <cp:lastModifiedBy>Quarles, William A.</cp:lastModifiedBy>
  <cp:lastPrinted>2014-01-27T23:10:27Z</cp:lastPrinted>
  <dcterms:created xsi:type="dcterms:W3CDTF">2007-08-26T22:16:44Z</dcterms:created>
  <dcterms:modified xsi:type="dcterms:W3CDTF">2015-04-23T00:32:15Z</dcterms:modified>
</cp:coreProperties>
</file>