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ersonal\Geology\2015\Fall\"/>
    </mc:Choice>
  </mc:AlternateContent>
  <bookViews>
    <workbookView xWindow="120" yWindow="315" windowWidth="10005" windowHeight="9825" tabRatio="641"/>
  </bookViews>
  <sheets>
    <sheet name="2014F 113-Monday 230" sheetId="11" r:id="rId1"/>
    <sheet name="2014F 113-Wed" sheetId="3" r:id="rId2"/>
    <sheet name="Points" sheetId="13" r:id="rId3"/>
    <sheet name="Sheet1" sheetId="5" r:id="rId4"/>
    <sheet name="Sheet2" sheetId="12" r:id="rId5"/>
  </sheets>
  <definedNames>
    <definedName name="_xlnm._FilterDatabase" localSheetId="0" hidden="1">'2014F 113-Monday 230'!$A$4:$AJ$21</definedName>
    <definedName name="_xlnm._FilterDatabase" localSheetId="1" hidden="1">'2014F 113-Wed'!$A$4:$AJ$22</definedName>
    <definedName name="_xlnm.Print_Area" localSheetId="0">'2014F 113-Monday 230'!$A$1:$V$21</definedName>
    <definedName name="_xlnm.Print_Area" localSheetId="1">'2014F 113-Wed'!$A$1:$V$22</definedName>
  </definedNames>
  <calcPr calcId="152511"/>
</workbook>
</file>

<file path=xl/calcChain.xml><?xml version="1.0" encoding="utf-8"?>
<calcChain xmlns="http://schemas.openxmlformats.org/spreadsheetml/2006/main">
  <c r="X6" i="3" l="1"/>
  <c r="W6" i="3"/>
  <c r="P18" i="13"/>
  <c r="Q18" i="13" s="1"/>
  <c r="Q17" i="13"/>
  <c r="Q16" i="13"/>
  <c r="Q15" i="13"/>
  <c r="Q14" i="13"/>
  <c r="Q13" i="13"/>
  <c r="Q12" i="13"/>
  <c r="Q11" i="13"/>
  <c r="Q10" i="13"/>
  <c r="Q9" i="13"/>
  <c r="Q8" i="13"/>
  <c r="Q7" i="13"/>
  <c r="Q6" i="13"/>
  <c r="Q5" i="13"/>
  <c r="Q4" i="13"/>
  <c r="Q3" i="13"/>
  <c r="N18" i="13"/>
  <c r="M18" i="13"/>
  <c r="M19" i="13" s="1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N3" i="13"/>
  <c r="M20" i="13" l="1"/>
  <c r="N19" i="13"/>
  <c r="K4" i="3"/>
  <c r="Q19" i="13" l="1"/>
  <c r="M21" i="13"/>
  <c r="N20" i="13"/>
  <c r="A22" i="5"/>
  <c r="Q20" i="13" l="1"/>
  <c r="M22" i="13"/>
  <c r="N22" i="13" s="1"/>
  <c r="N21" i="13"/>
  <c r="W19" i="11"/>
  <c r="Q21" i="13" l="1"/>
  <c r="Q22" i="13"/>
  <c r="K24" i="13"/>
  <c r="K23" i="13"/>
  <c r="J18" i="13"/>
  <c r="K18" i="13" s="1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H24" i="13"/>
  <c r="H23" i="13"/>
  <c r="H18" i="13"/>
  <c r="G18" i="13"/>
  <c r="G19" i="13" s="1"/>
  <c r="A18" i="13"/>
  <c r="H17" i="13"/>
  <c r="E17" i="13"/>
  <c r="H16" i="13"/>
  <c r="E16" i="13"/>
  <c r="B16" i="13"/>
  <c r="H15" i="13"/>
  <c r="E15" i="13"/>
  <c r="B15" i="13"/>
  <c r="H14" i="13"/>
  <c r="E14" i="13"/>
  <c r="B14" i="13"/>
  <c r="H13" i="13"/>
  <c r="E13" i="13"/>
  <c r="B13" i="13"/>
  <c r="H12" i="13"/>
  <c r="E12" i="13"/>
  <c r="B12" i="13"/>
  <c r="H11" i="13"/>
  <c r="E11" i="13"/>
  <c r="B11" i="13"/>
  <c r="H10" i="13"/>
  <c r="E10" i="13"/>
  <c r="B10" i="13"/>
  <c r="H9" i="13"/>
  <c r="E9" i="13"/>
  <c r="B9" i="13"/>
  <c r="H8" i="13"/>
  <c r="E8" i="13"/>
  <c r="B8" i="13"/>
  <c r="H7" i="13"/>
  <c r="E7" i="13"/>
  <c r="B7" i="13"/>
  <c r="H6" i="13"/>
  <c r="E6" i="13"/>
  <c r="B6" i="13"/>
  <c r="H5" i="13"/>
  <c r="E5" i="13"/>
  <c r="B5" i="13"/>
  <c r="H4" i="13"/>
  <c r="E4" i="13"/>
  <c r="B4" i="13"/>
  <c r="H3" i="13"/>
  <c r="E3" i="13"/>
  <c r="B3" i="13"/>
  <c r="J19" i="13" l="1"/>
  <c r="G20" i="13"/>
  <c r="H19" i="13"/>
  <c r="S27" i="11"/>
  <c r="S26" i="11"/>
  <c r="S25" i="11"/>
  <c r="S24" i="11"/>
  <c r="S27" i="3"/>
  <c r="S26" i="3"/>
  <c r="S25" i="3"/>
  <c r="S24" i="3"/>
  <c r="K19" i="13" l="1"/>
  <c r="J20" i="13"/>
  <c r="G21" i="13"/>
  <c r="H20" i="13"/>
  <c r="S29" i="3"/>
  <c r="S28" i="3"/>
  <c r="S29" i="11"/>
  <c r="S28" i="11"/>
  <c r="W20" i="3"/>
  <c r="W17" i="3"/>
  <c r="W10" i="3"/>
  <c r="W16" i="11"/>
  <c r="K20" i="13" l="1"/>
  <c r="J21" i="13"/>
  <c r="G22" i="13"/>
  <c r="H22" i="13" s="1"/>
  <c r="H21" i="13"/>
  <c r="E4" i="11"/>
  <c r="K21" i="13" l="1"/>
  <c r="J22" i="13"/>
  <c r="K22" i="13" s="1"/>
  <c r="C9" i="12"/>
  <c r="D9" i="12" s="1"/>
  <c r="C8" i="12"/>
  <c r="D8" i="12" s="1"/>
  <c r="C6" i="12"/>
  <c r="C5" i="12"/>
  <c r="C3" i="12"/>
  <c r="C2" i="12"/>
  <c r="W6" i="11" l="1"/>
  <c r="W18" i="11" l="1"/>
  <c r="W17" i="11"/>
  <c r="W15" i="11"/>
  <c r="W14" i="11"/>
  <c r="W13" i="11"/>
  <c r="W12" i="11"/>
  <c r="W11" i="11"/>
  <c r="W10" i="11"/>
  <c r="W9" i="11"/>
  <c r="W8" i="11"/>
  <c r="W7" i="11"/>
  <c r="W5" i="11"/>
  <c r="F4" i="11"/>
  <c r="G4" i="11" s="1"/>
  <c r="H4" i="11" s="1"/>
  <c r="I4" i="11" s="1"/>
  <c r="W3" i="11"/>
  <c r="X19" i="11" s="1"/>
  <c r="Z19" i="11" s="1"/>
  <c r="W2" i="11"/>
  <c r="J4" i="11" l="1"/>
  <c r="K4" i="11" s="1"/>
  <c r="L4" i="11" s="1"/>
  <c r="M4" i="11" s="1"/>
  <c r="N4" i="11" s="1"/>
  <c r="O4" i="11" s="1"/>
  <c r="P4" i="11" s="1"/>
  <c r="Q4" i="11" s="1"/>
  <c r="X16" i="11"/>
  <c r="Z16" i="11" s="1"/>
  <c r="X5" i="11"/>
  <c r="Z5" i="11" s="1"/>
  <c r="X6" i="11"/>
  <c r="Z6" i="11" s="1"/>
  <c r="X7" i="11"/>
  <c r="Z7" i="11" s="1"/>
  <c r="X8" i="11"/>
  <c r="Z8" i="11" s="1"/>
  <c r="X9" i="11"/>
  <c r="Z9" i="11" s="1"/>
  <c r="X10" i="11"/>
  <c r="Z10" i="11" s="1"/>
  <c r="X11" i="11"/>
  <c r="Z11" i="11" s="1"/>
  <c r="X12" i="11"/>
  <c r="Z12" i="11" s="1"/>
  <c r="X13" i="11"/>
  <c r="Z13" i="11" s="1"/>
  <c r="X14" i="11"/>
  <c r="Z14" i="11" s="1"/>
  <c r="X15" i="11"/>
  <c r="Z15" i="11" s="1"/>
  <c r="X17" i="11"/>
  <c r="Z17" i="11" s="1"/>
  <c r="X18" i="11"/>
  <c r="Z18" i="11" s="1"/>
  <c r="W3" i="3" l="1"/>
  <c r="W19" i="3"/>
  <c r="W15" i="3"/>
  <c r="W8" i="3"/>
  <c r="E4" i="3"/>
  <c r="F4" i="3" s="1"/>
  <c r="G4" i="3" s="1"/>
  <c r="H4" i="3" s="1"/>
  <c r="I4" i="3" s="1"/>
  <c r="W12" i="3"/>
  <c r="W14" i="3"/>
  <c r="W9" i="3"/>
  <c r="B17" i="5"/>
  <c r="B18" i="5"/>
  <c r="B14" i="5"/>
  <c r="B15" i="5"/>
  <c r="B16" i="5"/>
  <c r="B2" i="5"/>
  <c r="B3" i="5"/>
  <c r="B4" i="5"/>
  <c r="B5" i="5"/>
  <c r="B6" i="5"/>
  <c r="B7" i="5"/>
  <c r="B8" i="5"/>
  <c r="B9" i="5"/>
  <c r="B10" i="5"/>
  <c r="B11" i="5"/>
  <c r="B12" i="5"/>
  <c r="B13" i="5"/>
  <c r="B1" i="5"/>
  <c r="W18" i="3"/>
  <c r="W16" i="3"/>
  <c r="W13" i="3"/>
  <c r="W11" i="3"/>
  <c r="W7" i="3"/>
  <c r="W5" i="3"/>
  <c r="W2" i="3"/>
  <c r="Z6" i="3" l="1"/>
  <c r="X17" i="3"/>
  <c r="Z17" i="3" s="1"/>
  <c r="X10" i="3"/>
  <c r="Z10" i="3" s="1"/>
  <c r="X20" i="3"/>
  <c r="Z20" i="3" s="1"/>
  <c r="J4" i="3"/>
  <c r="L4" i="3" s="1"/>
  <c r="M4" i="3" s="1"/>
  <c r="N4" i="3" s="1"/>
  <c r="O4" i="3" s="1"/>
  <c r="P4" i="3" s="1"/>
  <c r="X18" i="3"/>
  <c r="Z18" i="3" s="1"/>
  <c r="X5" i="3"/>
  <c r="Z5" i="3" s="1"/>
  <c r="X7" i="3"/>
  <c r="Z7" i="3" s="1"/>
  <c r="X13" i="3"/>
  <c r="Z13" i="3" s="1"/>
  <c r="X14" i="3"/>
  <c r="Z14" i="3" s="1"/>
  <c r="X9" i="3"/>
  <c r="Z9" i="3" s="1"/>
  <c r="X19" i="3"/>
  <c r="Z19" i="3" s="1"/>
  <c r="X12" i="3"/>
  <c r="Z12" i="3" s="1"/>
  <c r="X8" i="3"/>
  <c r="Z8" i="3" s="1"/>
  <c r="X15" i="3"/>
  <c r="Z15" i="3" s="1"/>
  <c r="X16" i="3"/>
  <c r="Z16" i="3" s="1"/>
  <c r="X11" i="3"/>
  <c r="Z11" i="3" s="1"/>
</calcChain>
</file>

<file path=xl/comments1.xml><?xml version="1.0" encoding="utf-8"?>
<comments xmlns="http://schemas.openxmlformats.org/spreadsheetml/2006/main">
  <authors>
    <author>Quarles, William A.</author>
    <author>Al</author>
  </authors>
  <commentList>
    <comment ref="H1" authorId="0" shapeId="0">
      <text>
        <r>
          <rPr>
            <b/>
            <sz val="9"/>
            <color indexed="81"/>
            <rFont val="Tahoma"/>
            <charset val="1"/>
          </rPr>
          <t>Quarles, William A.:</t>
        </r>
        <r>
          <rPr>
            <sz val="9"/>
            <color indexed="81"/>
            <rFont val="Tahoma"/>
            <charset val="1"/>
          </rPr>
          <t xml:space="preserve">
Bill's Lab</t>
        </r>
      </text>
    </comment>
    <comment ref="E6" authorId="0" shapeId="0">
      <text>
        <r>
          <rPr>
            <b/>
            <sz val="9"/>
            <color indexed="81"/>
            <rFont val="Tahoma"/>
            <charset val="1"/>
          </rPr>
          <t>Quarles, William A.:</t>
        </r>
        <r>
          <rPr>
            <sz val="9"/>
            <color indexed="81"/>
            <rFont val="Tahoma"/>
            <charset val="1"/>
          </rPr>
          <t xml:space="preserve">
Missedafter scheduling internship work after lab cancelled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Quarles, William A.:</t>
        </r>
        <r>
          <rPr>
            <sz val="9"/>
            <color indexed="81"/>
            <rFont val="Tahoma"/>
            <family val="2"/>
          </rPr>
          <t xml:space="preserve">
attended Bill's lab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Quarles, William A.:</t>
        </r>
        <r>
          <rPr>
            <sz val="9"/>
            <color indexed="81"/>
            <rFont val="Tahoma"/>
            <family val="2"/>
          </rPr>
          <t xml:space="preserve">
Attended Bill's lab</t>
        </r>
      </text>
    </comment>
    <comment ref="F19" authorId="1" shapeId="0">
      <text>
        <r>
          <rPr>
            <b/>
            <sz val="9"/>
            <color indexed="81"/>
            <rFont val="Tahoma"/>
            <charset val="1"/>
          </rPr>
          <t>Al:</t>
        </r>
        <r>
          <rPr>
            <sz val="9"/>
            <color indexed="81"/>
            <rFont val="Tahoma"/>
            <charset val="1"/>
          </rPr>
          <t xml:space="preserve">
Makeup</t>
        </r>
      </text>
    </comment>
  </commentList>
</comments>
</file>

<file path=xl/comments2.xml><?xml version="1.0" encoding="utf-8"?>
<comments xmlns="http://schemas.openxmlformats.org/spreadsheetml/2006/main">
  <authors>
    <author>Quarles, William A.</author>
  </authors>
  <commentList>
    <comment ref="A6" authorId="0" shapeId="0">
      <text>
        <r>
          <rPr>
            <b/>
            <sz val="9"/>
            <color indexed="81"/>
            <rFont val="Tahoma"/>
            <charset val="1"/>
          </rPr>
          <t>Quarles, William A.:</t>
        </r>
        <r>
          <rPr>
            <sz val="9"/>
            <color indexed="81"/>
            <rFont val="Tahoma"/>
            <charset val="1"/>
          </rPr>
          <t xml:space="preserve">
Incomplete - Missed labs due to misunderstanding.  To make up red labs Spring 2016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Quarles, William A.:</t>
        </r>
        <r>
          <rPr>
            <sz val="9"/>
            <color indexed="81"/>
            <rFont val="Tahoma"/>
            <family val="2"/>
          </rPr>
          <t xml:space="preserve">
Attended LD's lab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Quarles, William A.:</t>
        </r>
        <r>
          <rPr>
            <sz val="9"/>
            <color indexed="81"/>
            <rFont val="Tahoma"/>
            <family val="2"/>
          </rPr>
          <t xml:space="preserve">
Attended lab but did not take exam since he missed mineral lab.</t>
        </r>
      </text>
    </comment>
  </commentList>
</comments>
</file>

<file path=xl/sharedStrings.xml><?xml version="1.0" encoding="utf-8"?>
<sst xmlns="http://schemas.openxmlformats.org/spreadsheetml/2006/main" count="196" uniqueCount="96">
  <si>
    <t>Name</t>
  </si>
  <si>
    <t>Tectonics</t>
  </si>
  <si>
    <t>Minerals</t>
  </si>
  <si>
    <t>Igneous</t>
  </si>
  <si>
    <t>Total</t>
  </si>
  <si>
    <t>%</t>
  </si>
  <si>
    <t>Available Points To Date</t>
  </si>
  <si>
    <t>Available Points</t>
  </si>
  <si>
    <t>None</t>
  </si>
  <si>
    <t>Mineral
Quiz</t>
  </si>
  <si>
    <t>Igneous
Quiz</t>
  </si>
  <si>
    <t>Sed Rock
Quiz</t>
  </si>
  <si>
    <t>GW</t>
  </si>
  <si>
    <t>Meta-
morphic</t>
  </si>
  <si>
    <t>Sedi-
mentary</t>
  </si>
  <si>
    <t>Seismic</t>
  </si>
  <si>
    <t>Meta Rock
Quiz</t>
  </si>
  <si>
    <t>Wednesday
Section 003</t>
  </si>
  <si>
    <t>Streams</t>
  </si>
  <si>
    <t>Topo</t>
  </si>
  <si>
    <t>Geo Time</t>
  </si>
  <si>
    <t>Weath-
ering</t>
  </si>
  <si>
    <t>Monday am
Section 005</t>
  </si>
  <si>
    <t>Missed</t>
  </si>
  <si>
    <t>GeoTime</t>
  </si>
  <si>
    <t>EC</t>
  </si>
  <si>
    <t>MinQ</t>
  </si>
  <si>
    <t>IgnQ</t>
  </si>
  <si>
    <t>Min</t>
  </si>
  <si>
    <t xml:space="preserve">Brown, Andrew N. </t>
  </si>
  <si>
    <t>MassComm</t>
  </si>
  <si>
    <t>So</t>
  </si>
  <si>
    <t xml:space="preserve">Cole, Mason A. </t>
  </si>
  <si>
    <t>CompSc</t>
  </si>
  <si>
    <t>Jr</t>
  </si>
  <si>
    <t xml:space="preserve">Council, Dominique J. </t>
  </si>
  <si>
    <t>Theater/Psych</t>
  </si>
  <si>
    <t>Sr</t>
  </si>
  <si>
    <t>Dance/Teach</t>
  </si>
  <si>
    <t xml:space="preserve">Dockal, Kaila L. </t>
  </si>
  <si>
    <t xml:space="preserve">Grant, Kayla K. </t>
  </si>
  <si>
    <t>Psych</t>
  </si>
  <si>
    <t xml:space="preserve">Kight, Jennifer L. </t>
  </si>
  <si>
    <t>Dance/Photo</t>
  </si>
  <si>
    <t xml:space="preserve">Kuhl, Kirsten L. </t>
  </si>
  <si>
    <t>Elem Ed</t>
  </si>
  <si>
    <t xml:space="preserve">McGee, Aliyah N. </t>
  </si>
  <si>
    <t xml:space="preserve">Munn, Mackenzie G. </t>
  </si>
  <si>
    <t>PoliticalSc/Religion</t>
  </si>
  <si>
    <t xml:space="preserve">Pattinson, Alexis E. </t>
  </si>
  <si>
    <t>Special Ed</t>
  </si>
  <si>
    <t xml:space="preserve">Sapp, Brianna T. </t>
  </si>
  <si>
    <t>Biology</t>
  </si>
  <si>
    <t xml:space="preserve">Sloup, Ashley N. </t>
  </si>
  <si>
    <t>SportMgmt</t>
  </si>
  <si>
    <t xml:space="preserve">Belcher, Myesha J. </t>
  </si>
  <si>
    <t xml:space="preserve">Brown, Brandon T. </t>
  </si>
  <si>
    <t>Art</t>
  </si>
  <si>
    <t xml:space="preserve">Cooks, Xavier P. </t>
  </si>
  <si>
    <t>?</t>
  </si>
  <si>
    <t xml:space="preserve">Cyr, Michael A. </t>
  </si>
  <si>
    <t xml:space="preserve">Durham, Elizabeth H. </t>
  </si>
  <si>
    <t>Mid Ed Math/Sc</t>
  </si>
  <si>
    <t xml:space="preserve">Eisenstein, Christian L. </t>
  </si>
  <si>
    <t>BusinessAdmin, IntNation</t>
  </si>
  <si>
    <t xml:space="preserve">Gates, Andrew G. </t>
  </si>
  <si>
    <t>BusinessAdmin, History</t>
  </si>
  <si>
    <t xml:space="preserve">Grant, James R. </t>
  </si>
  <si>
    <t>CompSci, WebAppDesign</t>
  </si>
  <si>
    <t xml:space="preserve">Johnson, Chelsea E. </t>
  </si>
  <si>
    <t xml:space="preserve">Martin, Brittany S. </t>
  </si>
  <si>
    <t>BusinessAdmin, Marketing</t>
  </si>
  <si>
    <t xml:space="preserve">Molinari, Emily A. </t>
  </si>
  <si>
    <t>Dance, Theater</t>
  </si>
  <si>
    <t xml:space="preserve">Parsons, Michael A. </t>
  </si>
  <si>
    <t>History, PoliticalSc</t>
  </si>
  <si>
    <t xml:space="preserve">Rubinstien, Sarah L. </t>
  </si>
  <si>
    <t>Art, Teacher</t>
  </si>
  <si>
    <t xml:space="preserve">Watson, Sydney N. </t>
  </si>
  <si>
    <t>Major</t>
  </si>
  <si>
    <t>Class</t>
  </si>
  <si>
    <t>Samuel, Corina</t>
  </si>
  <si>
    <t>Taing, Eangrong</t>
  </si>
  <si>
    <t>Grade</t>
  </si>
  <si>
    <t>Total
Points</t>
  </si>
  <si>
    <t>x</t>
  </si>
  <si>
    <t>Nix, Katherine (Kitty)</t>
  </si>
  <si>
    <t>Max</t>
  </si>
  <si>
    <t>Ave</t>
  </si>
  <si>
    <t>SD</t>
  </si>
  <si>
    <t>Ave - 1 SD</t>
  </si>
  <si>
    <t>Ave + 1 SD</t>
  </si>
  <si>
    <t>#&gt;Ave+1SD</t>
  </si>
  <si>
    <t>#&lt;Ave-1SD</t>
  </si>
  <si>
    <t>Fitzhugh, Patrick "Devan"</t>
  </si>
  <si>
    <t xml:space="preserve">Diaz, James "Mason"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</si>
</sst>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0.0"/>
    <numFmt numFmtId="166" formatCode="0.0%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165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6" fontId="4" fillId="0" borderId="5" xfId="1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166" fontId="4" fillId="0" borderId="8" xfId="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1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wrapText="1"/>
    </xf>
    <xf numFmtId="164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quotePrefix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14" fontId="4" fillId="0" borderId="0" xfId="0" applyNumberFormat="1" applyFont="1" applyFill="1"/>
    <xf numFmtId="0" fontId="2" fillId="0" borderId="0" xfId="0" applyFont="1" applyFill="1"/>
    <xf numFmtId="0" fontId="2" fillId="0" borderId="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64" fontId="4" fillId="0" borderId="0" xfId="0" applyNumberFormat="1" applyFont="1" applyFill="1"/>
    <xf numFmtId="0" fontId="4" fillId="0" borderId="0" xfId="0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165" fontId="4" fillId="0" borderId="0" xfId="0" applyNumberFormat="1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0" fontId="4" fillId="0" borderId="14" xfId="0" applyFont="1" applyFill="1" applyBorder="1"/>
    <xf numFmtId="0" fontId="4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66" fontId="2" fillId="0" borderId="3" xfId="1" applyNumberFormat="1" applyFont="1" applyFill="1" applyBorder="1" applyAlignment="1">
      <alignment horizontal="center" vertical="center"/>
    </xf>
    <xf numFmtId="166" fontId="2" fillId="0" borderId="5" xfId="1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164" fontId="4" fillId="2" borderId="7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vertical="center" wrapText="1"/>
    </xf>
    <xf numFmtId="165" fontId="2" fillId="4" borderId="1" xfId="0" applyNumberFormat="1" applyFont="1" applyFill="1" applyBorder="1" applyAlignment="1">
      <alignment horizontal="center" vertical="center"/>
    </xf>
    <xf numFmtId="0" fontId="1" fillId="0" borderId="0" xfId="2"/>
    <xf numFmtId="0" fontId="1" fillId="0" borderId="0" xfId="2" applyAlignment="1">
      <alignment horizontal="center"/>
    </xf>
    <xf numFmtId="165" fontId="1" fillId="0" borderId="0" xfId="2" applyNumberFormat="1" applyAlignment="1">
      <alignment horizontal="center"/>
    </xf>
    <xf numFmtId="165" fontId="2" fillId="4" borderId="2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1"/>
  <sheetViews>
    <sheetView tabSelected="1" zoomScale="90" zoomScaleNormal="90" zoomScaleSheetLayoutView="100" workbookViewId="0">
      <pane xSplit="1" ySplit="4" topLeftCell="D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.140625" defaultRowHeight="12.75" x14ac:dyDescent="0.2"/>
  <cols>
    <col min="1" max="1" width="27.140625" style="12" customWidth="1"/>
    <col min="2" max="2" width="27.140625" style="12" hidden="1" customWidth="1"/>
    <col min="3" max="3" width="7.85546875" style="12" hidden="1" customWidth="1"/>
    <col min="4" max="15" width="9.7109375" style="12" customWidth="1"/>
    <col min="16" max="18" width="9.7109375" style="12" hidden="1" customWidth="1"/>
    <col min="19" max="24" width="9.7109375" style="12" customWidth="1"/>
    <col min="25" max="25" width="3.42578125" style="12" bestFit="1" customWidth="1"/>
    <col min="26" max="26" width="9.28515625" style="12" customWidth="1"/>
    <col min="27" max="16384" width="9.140625" style="12"/>
  </cols>
  <sheetData>
    <row r="1" spans="1:36" ht="39.75" customHeight="1" x14ac:dyDescent="0.2">
      <c r="A1" s="32" t="s">
        <v>22</v>
      </c>
      <c r="B1" s="51" t="s">
        <v>79</v>
      </c>
      <c r="C1" s="51" t="s">
        <v>80</v>
      </c>
      <c r="D1" s="11" t="s">
        <v>2</v>
      </c>
      <c r="E1" s="10" t="s">
        <v>3</v>
      </c>
      <c r="F1" s="33" t="s">
        <v>21</v>
      </c>
      <c r="G1" s="11" t="s">
        <v>14</v>
      </c>
      <c r="H1" s="11" t="s">
        <v>20</v>
      </c>
      <c r="I1" s="11" t="s">
        <v>13</v>
      </c>
      <c r="J1" s="11" t="s">
        <v>15</v>
      </c>
      <c r="K1" s="33" t="s">
        <v>1</v>
      </c>
      <c r="L1" s="11" t="s">
        <v>19</v>
      </c>
      <c r="M1" s="11" t="s">
        <v>18</v>
      </c>
      <c r="N1" s="11" t="s">
        <v>12</v>
      </c>
      <c r="O1" s="33"/>
      <c r="P1" s="11"/>
      <c r="Q1" s="33"/>
      <c r="R1" s="33" t="s">
        <v>25</v>
      </c>
      <c r="S1" s="11" t="s">
        <v>9</v>
      </c>
      <c r="T1" s="11" t="s">
        <v>10</v>
      </c>
      <c r="U1" s="11" t="s">
        <v>11</v>
      </c>
      <c r="V1" s="11" t="s">
        <v>16</v>
      </c>
      <c r="W1" s="33" t="s">
        <v>84</v>
      </c>
      <c r="X1" s="62" t="s">
        <v>83</v>
      </c>
    </row>
    <row r="2" spans="1:36" ht="15.95" customHeight="1" x14ac:dyDescent="0.2">
      <c r="A2" s="13" t="s">
        <v>7</v>
      </c>
      <c r="B2" s="52"/>
      <c r="C2" s="52"/>
      <c r="D2" s="14">
        <v>10</v>
      </c>
      <c r="E2" s="14">
        <v>10</v>
      </c>
      <c r="F2" s="14">
        <v>10</v>
      </c>
      <c r="G2" s="37">
        <v>10</v>
      </c>
      <c r="H2" s="14">
        <v>10</v>
      </c>
      <c r="I2" s="14">
        <v>10</v>
      </c>
      <c r="J2" s="14">
        <v>10</v>
      </c>
      <c r="K2" s="14">
        <v>10</v>
      </c>
      <c r="L2" s="14">
        <v>10</v>
      </c>
      <c r="M2" s="14">
        <v>10</v>
      </c>
      <c r="N2" s="14">
        <v>10</v>
      </c>
      <c r="O2" s="14">
        <v>10</v>
      </c>
      <c r="P2" s="14">
        <v>10</v>
      </c>
      <c r="Q2" s="14">
        <v>0</v>
      </c>
      <c r="R2" s="14">
        <v>0</v>
      </c>
      <c r="S2" s="14">
        <v>10</v>
      </c>
      <c r="T2" s="14">
        <v>10</v>
      </c>
      <c r="U2" s="14">
        <v>10</v>
      </c>
      <c r="V2" s="14">
        <v>10</v>
      </c>
      <c r="W2" s="15">
        <f>SUM(D2:V2)</f>
        <v>170</v>
      </c>
      <c r="X2" s="16"/>
      <c r="AA2" s="29" t="s">
        <v>23</v>
      </c>
      <c r="AB2" s="29" t="s">
        <v>26</v>
      </c>
      <c r="AC2" s="29" t="s">
        <v>27</v>
      </c>
      <c r="AD2" s="41" t="s">
        <v>1</v>
      </c>
      <c r="AE2" s="41" t="s">
        <v>18</v>
      </c>
    </row>
    <row r="3" spans="1:36" ht="15.95" customHeight="1" x14ac:dyDescent="0.2">
      <c r="A3" s="13" t="s">
        <v>6</v>
      </c>
      <c r="B3" s="52"/>
      <c r="C3" s="52"/>
      <c r="D3" s="24">
        <v>10</v>
      </c>
      <c r="E3" s="24">
        <v>10</v>
      </c>
      <c r="F3" s="24">
        <v>10</v>
      </c>
      <c r="G3" s="24">
        <v>10</v>
      </c>
      <c r="H3" s="24">
        <v>10</v>
      </c>
      <c r="I3" s="24"/>
      <c r="J3" s="24"/>
      <c r="K3" s="24"/>
      <c r="L3" s="24"/>
      <c r="M3" s="24"/>
      <c r="N3" s="24"/>
      <c r="O3" s="24"/>
      <c r="P3" s="14"/>
      <c r="Q3" s="14"/>
      <c r="R3" s="14"/>
      <c r="S3" s="24">
        <v>10</v>
      </c>
      <c r="T3" s="14">
        <v>10</v>
      </c>
      <c r="U3" s="14">
        <v>10</v>
      </c>
      <c r="V3" s="14"/>
      <c r="W3" s="14">
        <f>SUM(D3:V3)-S3</f>
        <v>70</v>
      </c>
      <c r="X3" s="17"/>
      <c r="AA3" s="46">
        <v>50</v>
      </c>
      <c r="AB3" s="45">
        <v>12</v>
      </c>
      <c r="AC3" s="45"/>
      <c r="AD3" s="45"/>
      <c r="AE3" s="47"/>
      <c r="AF3" s="47"/>
      <c r="AG3" s="46"/>
      <c r="AH3" s="46"/>
      <c r="AI3" s="46"/>
      <c r="AJ3" s="46"/>
    </row>
    <row r="4" spans="1:36" ht="15.95" customHeight="1" thickBot="1" x14ac:dyDescent="0.25">
      <c r="A4" s="18" t="s">
        <v>0</v>
      </c>
      <c r="B4" s="53"/>
      <c r="C4" s="53"/>
      <c r="D4" s="59">
        <v>42247</v>
      </c>
      <c r="E4" s="59">
        <f>D4+14</f>
        <v>42261</v>
      </c>
      <c r="F4" s="19">
        <f t="shared" ref="F4:Q4" si="0">E4+7</f>
        <v>42268</v>
      </c>
      <c r="G4" s="19">
        <f t="shared" si="0"/>
        <v>42275</v>
      </c>
      <c r="H4" s="19">
        <f t="shared" si="0"/>
        <v>42282</v>
      </c>
      <c r="I4" s="19">
        <f t="shared" si="0"/>
        <v>42289</v>
      </c>
      <c r="J4" s="19">
        <f>I4+14</f>
        <v>42303</v>
      </c>
      <c r="K4" s="19">
        <f t="shared" si="0"/>
        <v>42310</v>
      </c>
      <c r="L4" s="19">
        <f t="shared" si="0"/>
        <v>42317</v>
      </c>
      <c r="M4" s="19">
        <f t="shared" si="0"/>
        <v>42324</v>
      </c>
      <c r="N4" s="19">
        <f t="shared" si="0"/>
        <v>42331</v>
      </c>
      <c r="O4" s="19">
        <f t="shared" si="0"/>
        <v>42338</v>
      </c>
      <c r="P4" s="19">
        <f t="shared" si="0"/>
        <v>42345</v>
      </c>
      <c r="Q4" s="19">
        <f t="shared" si="0"/>
        <v>42352</v>
      </c>
      <c r="R4" s="19"/>
      <c r="S4" s="19"/>
      <c r="T4" s="19"/>
      <c r="U4" s="19"/>
      <c r="V4" s="19"/>
      <c r="W4" s="20" t="s">
        <v>4</v>
      </c>
      <c r="X4" s="21" t="s">
        <v>5</v>
      </c>
      <c r="AA4" s="29" t="s">
        <v>19</v>
      </c>
      <c r="AB4" s="39"/>
      <c r="AC4" s="29"/>
      <c r="AD4" s="41"/>
      <c r="AE4" s="41"/>
      <c r="AF4" s="41"/>
    </row>
    <row r="5" spans="1:36" s="2" customFormat="1" ht="20.100000000000001" customHeight="1" x14ac:dyDescent="0.2">
      <c r="A5" s="30" t="s">
        <v>55</v>
      </c>
      <c r="B5" s="54" t="s">
        <v>45</v>
      </c>
      <c r="C5" s="54" t="s">
        <v>31</v>
      </c>
      <c r="D5" s="26">
        <v>10</v>
      </c>
      <c r="E5" s="26">
        <v>10</v>
      </c>
      <c r="F5" s="26">
        <v>9.3000000000000007</v>
      </c>
      <c r="G5" s="26">
        <v>10</v>
      </c>
      <c r="H5" s="26">
        <v>8</v>
      </c>
      <c r="I5" s="26"/>
      <c r="J5" s="26"/>
      <c r="K5" s="25"/>
      <c r="L5" s="25"/>
      <c r="M5" s="25"/>
      <c r="N5" s="25"/>
      <c r="O5" s="26"/>
      <c r="P5" s="26"/>
      <c r="Q5" s="25"/>
      <c r="R5" s="25"/>
      <c r="S5" s="66">
        <v>6.7</v>
      </c>
      <c r="T5" s="25">
        <v>9</v>
      </c>
      <c r="U5" s="26">
        <v>9.5</v>
      </c>
      <c r="V5" s="26"/>
      <c r="W5" s="26">
        <f t="shared" ref="W5:W13" si="1">SUM(D5:V5)-MIN(S5:V5)</f>
        <v>65.8</v>
      </c>
      <c r="X5" s="57">
        <f t="shared" ref="X5:X19" si="2">W5/$W$3</f>
        <v>0.94</v>
      </c>
      <c r="Z5" s="42" t="str">
        <f t="shared" ref="Z5:Z19" si="3">IF(X5&gt;0.894,"A",IF(X5&gt;0.864,"B+",IF(X5&gt;0.794,"B",IF(X5&gt;0.764,"C+",IF(X5&gt;0.694,"C",IF(X5&gt;0.594,"D","F"))))))</f>
        <v>A</v>
      </c>
      <c r="AA5" s="43"/>
      <c r="AB5" s="44"/>
      <c r="AC5" s="43"/>
      <c r="AD5" s="43"/>
      <c r="AE5" s="43"/>
      <c r="AF5" s="43"/>
      <c r="AG5" s="43"/>
      <c r="AH5" s="43"/>
    </row>
    <row r="6" spans="1:36" s="2" customFormat="1" ht="20.100000000000001" customHeight="1" x14ac:dyDescent="0.2">
      <c r="A6" s="30" t="s">
        <v>56</v>
      </c>
      <c r="B6" s="54" t="s">
        <v>57</v>
      </c>
      <c r="C6" s="54" t="s">
        <v>37</v>
      </c>
      <c r="D6" s="26">
        <v>10</v>
      </c>
      <c r="E6" s="26">
        <v>0</v>
      </c>
      <c r="F6" s="26">
        <v>9.3000000000000007</v>
      </c>
      <c r="G6" s="26">
        <v>10</v>
      </c>
      <c r="H6" s="26">
        <v>6.5</v>
      </c>
      <c r="I6" s="26"/>
      <c r="J6" s="26"/>
      <c r="K6" s="25"/>
      <c r="L6" s="26"/>
      <c r="M6" s="25"/>
      <c r="N6" s="25"/>
      <c r="O6" s="26"/>
      <c r="P6" s="25"/>
      <c r="Q6" s="25"/>
      <c r="R6" s="25"/>
      <c r="S6" s="26">
        <v>6.7</v>
      </c>
      <c r="T6" s="26">
        <v>8</v>
      </c>
      <c r="U6" s="26">
        <v>4</v>
      </c>
      <c r="V6" s="26"/>
      <c r="W6" s="26">
        <f t="shared" si="1"/>
        <v>50.5</v>
      </c>
      <c r="X6" s="57">
        <f t="shared" si="2"/>
        <v>0.72142857142857142</v>
      </c>
      <c r="Z6" s="42" t="str">
        <f t="shared" si="3"/>
        <v>C</v>
      </c>
      <c r="AA6" s="43"/>
      <c r="AB6" s="44"/>
      <c r="AC6" s="43"/>
      <c r="AD6" s="43"/>
      <c r="AE6" s="43"/>
      <c r="AF6" s="43"/>
      <c r="AG6" s="43"/>
      <c r="AH6" s="43"/>
    </row>
    <row r="7" spans="1:36" s="2" customFormat="1" ht="20.100000000000001" customHeight="1" x14ac:dyDescent="0.2">
      <c r="A7" s="30" t="s">
        <v>58</v>
      </c>
      <c r="B7" s="54" t="s">
        <v>59</v>
      </c>
      <c r="C7" s="54" t="s">
        <v>31</v>
      </c>
      <c r="D7" s="26">
        <v>10</v>
      </c>
      <c r="E7" s="26">
        <v>10</v>
      </c>
      <c r="F7" s="26">
        <v>9.3000000000000007</v>
      </c>
      <c r="G7" s="26">
        <v>10</v>
      </c>
      <c r="H7" s="26" t="s">
        <v>85</v>
      </c>
      <c r="I7" s="26"/>
      <c r="J7" s="26"/>
      <c r="K7" s="25"/>
      <c r="L7" s="25"/>
      <c r="M7" s="25"/>
      <c r="N7" s="25"/>
      <c r="O7" s="26"/>
      <c r="P7" s="26"/>
      <c r="Q7" s="25"/>
      <c r="R7" s="25"/>
      <c r="S7" s="26">
        <v>7.5</v>
      </c>
      <c r="T7" s="25">
        <v>8</v>
      </c>
      <c r="U7" s="26">
        <v>6.5</v>
      </c>
      <c r="V7" s="26"/>
      <c r="W7" s="26">
        <f t="shared" si="1"/>
        <v>54.8</v>
      </c>
      <c r="X7" s="57">
        <f t="shared" si="2"/>
        <v>0.78285714285714281</v>
      </c>
      <c r="Z7" s="42" t="str">
        <f t="shared" si="3"/>
        <v>C+</v>
      </c>
      <c r="AA7" s="43"/>
      <c r="AB7" s="44"/>
      <c r="AC7" s="43"/>
      <c r="AD7" s="43"/>
      <c r="AE7" s="43"/>
      <c r="AF7" s="43"/>
      <c r="AG7" s="43"/>
      <c r="AH7" s="43"/>
    </row>
    <row r="8" spans="1:36" s="2" customFormat="1" ht="20.100000000000001" customHeight="1" x14ac:dyDescent="0.2">
      <c r="A8" s="30" t="s">
        <v>60</v>
      </c>
      <c r="B8" s="54" t="s">
        <v>45</v>
      </c>
      <c r="C8" s="54" t="s">
        <v>34</v>
      </c>
      <c r="D8" s="26">
        <v>10</v>
      </c>
      <c r="E8" s="26">
        <v>10</v>
      </c>
      <c r="F8" s="26">
        <v>9.6</v>
      </c>
      <c r="G8" s="26">
        <v>10</v>
      </c>
      <c r="H8" s="26" t="s">
        <v>85</v>
      </c>
      <c r="I8" s="26"/>
      <c r="J8" s="26"/>
      <c r="K8" s="25"/>
      <c r="L8" s="25"/>
      <c r="M8" s="25"/>
      <c r="N8" s="25"/>
      <c r="O8" s="26"/>
      <c r="P8" s="26"/>
      <c r="Q8" s="25"/>
      <c r="R8" s="25"/>
      <c r="S8" s="26">
        <v>7.5</v>
      </c>
      <c r="T8" s="25">
        <v>9.8000000000000007</v>
      </c>
      <c r="U8" s="26">
        <v>5</v>
      </c>
      <c r="V8" s="26"/>
      <c r="W8" s="26">
        <f t="shared" si="1"/>
        <v>56.900000000000006</v>
      </c>
      <c r="X8" s="57">
        <f t="shared" si="2"/>
        <v>0.81285714285714294</v>
      </c>
      <c r="Z8" s="42" t="str">
        <f t="shared" si="3"/>
        <v>B</v>
      </c>
      <c r="AA8" s="43"/>
      <c r="AB8" s="44"/>
      <c r="AC8" s="43"/>
      <c r="AD8" s="44"/>
      <c r="AE8" s="43"/>
      <c r="AF8" s="43"/>
      <c r="AG8" s="43"/>
      <c r="AH8" s="43"/>
    </row>
    <row r="9" spans="1:36" s="2" customFormat="1" ht="20.100000000000001" customHeight="1" x14ac:dyDescent="0.2">
      <c r="A9" s="30" t="s">
        <v>61</v>
      </c>
      <c r="B9" s="54" t="s">
        <v>62</v>
      </c>
      <c r="C9" s="54" t="s">
        <v>34</v>
      </c>
      <c r="D9" s="26">
        <v>10</v>
      </c>
      <c r="E9" s="26">
        <v>10</v>
      </c>
      <c r="F9" s="26">
        <v>9.6</v>
      </c>
      <c r="G9" s="26">
        <v>10</v>
      </c>
      <c r="H9" s="26">
        <v>8.25</v>
      </c>
      <c r="I9" s="26"/>
      <c r="J9" s="26"/>
      <c r="K9" s="25"/>
      <c r="L9" s="25"/>
      <c r="M9" s="25"/>
      <c r="N9" s="25"/>
      <c r="O9" s="26"/>
      <c r="P9" s="26"/>
      <c r="Q9" s="25"/>
      <c r="R9" s="25"/>
      <c r="S9" s="66">
        <v>9.1999999999999993</v>
      </c>
      <c r="T9" s="25">
        <v>10</v>
      </c>
      <c r="U9" s="26">
        <v>10</v>
      </c>
      <c r="V9" s="26"/>
      <c r="W9" s="26">
        <f t="shared" si="1"/>
        <v>67.849999999999994</v>
      </c>
      <c r="X9" s="57">
        <f t="shared" si="2"/>
        <v>0.96928571428571419</v>
      </c>
      <c r="Z9" s="42" t="str">
        <f t="shared" si="3"/>
        <v>A</v>
      </c>
      <c r="AA9" s="43"/>
      <c r="AB9" s="44"/>
      <c r="AC9" s="43"/>
      <c r="AD9" s="43"/>
      <c r="AE9" s="43"/>
      <c r="AF9" s="43"/>
      <c r="AG9" s="43"/>
      <c r="AH9" s="43"/>
    </row>
    <row r="10" spans="1:36" s="2" customFormat="1" ht="20.100000000000001" customHeight="1" x14ac:dyDescent="0.2">
      <c r="A10" s="30" t="s">
        <v>63</v>
      </c>
      <c r="B10" s="54" t="s">
        <v>64</v>
      </c>
      <c r="C10" s="54" t="s">
        <v>37</v>
      </c>
      <c r="D10" s="63">
        <v>10</v>
      </c>
      <c r="E10" s="26">
        <v>10</v>
      </c>
      <c r="F10" s="26">
        <v>9.5</v>
      </c>
      <c r="G10" s="26">
        <v>10</v>
      </c>
      <c r="H10" s="26">
        <v>9.25</v>
      </c>
      <c r="I10" s="26"/>
      <c r="J10" s="26"/>
      <c r="K10" s="25"/>
      <c r="L10" s="25"/>
      <c r="M10" s="25"/>
      <c r="N10" s="25"/>
      <c r="O10" s="25"/>
      <c r="P10" s="26"/>
      <c r="Q10" s="25"/>
      <c r="R10" s="25"/>
      <c r="S10" s="63">
        <v>7</v>
      </c>
      <c r="T10" s="25">
        <v>8.75</v>
      </c>
      <c r="U10" s="26">
        <v>7</v>
      </c>
      <c r="V10" s="26"/>
      <c r="W10" s="26">
        <f>SUM(D10:V10)-MIN(S10:V10)</f>
        <v>64.5</v>
      </c>
      <c r="X10" s="57">
        <f t="shared" si="2"/>
        <v>0.92142857142857137</v>
      </c>
      <c r="Z10" s="42" t="str">
        <f t="shared" si="3"/>
        <v>A</v>
      </c>
      <c r="AA10" s="43"/>
      <c r="AB10" s="44"/>
      <c r="AC10" s="43"/>
      <c r="AD10" s="43"/>
      <c r="AE10" s="43"/>
      <c r="AF10" s="43"/>
      <c r="AG10" s="43"/>
      <c r="AH10" s="43"/>
    </row>
    <row r="11" spans="1:36" s="2" customFormat="1" ht="20.100000000000001" customHeight="1" x14ac:dyDescent="0.2">
      <c r="A11" s="30" t="s">
        <v>65</v>
      </c>
      <c r="B11" s="54" t="s">
        <v>66</v>
      </c>
      <c r="C11" s="54" t="s">
        <v>37</v>
      </c>
      <c r="D11" s="26">
        <v>10</v>
      </c>
      <c r="E11" s="26">
        <v>10</v>
      </c>
      <c r="F11" s="26">
        <v>9.6</v>
      </c>
      <c r="G11" s="26">
        <v>10</v>
      </c>
      <c r="H11" s="26" t="s">
        <v>85</v>
      </c>
      <c r="I11" s="26"/>
      <c r="J11" s="26"/>
      <c r="K11" s="25"/>
      <c r="L11" s="25"/>
      <c r="M11" s="25"/>
      <c r="N11" s="25"/>
      <c r="O11" s="26"/>
      <c r="P11" s="26"/>
      <c r="Q11" s="25"/>
      <c r="R11" s="25"/>
      <c r="S11" s="26">
        <v>2.5</v>
      </c>
      <c r="T11" s="25">
        <v>6.4</v>
      </c>
      <c r="U11" s="26">
        <v>1.5</v>
      </c>
      <c r="V11" s="26"/>
      <c r="W11" s="26">
        <f t="shared" si="1"/>
        <v>48.5</v>
      </c>
      <c r="X11" s="57">
        <f t="shared" si="2"/>
        <v>0.69285714285714284</v>
      </c>
      <c r="Z11" s="42" t="str">
        <f t="shared" si="3"/>
        <v>D</v>
      </c>
      <c r="AA11" s="43"/>
      <c r="AB11" s="44"/>
      <c r="AC11" s="43"/>
      <c r="AD11" s="43"/>
      <c r="AE11" s="43"/>
      <c r="AF11" s="43"/>
      <c r="AG11" s="43"/>
      <c r="AH11" s="43"/>
    </row>
    <row r="12" spans="1:36" s="2" customFormat="1" ht="20.100000000000001" customHeight="1" x14ac:dyDescent="0.2">
      <c r="A12" s="30" t="s">
        <v>67</v>
      </c>
      <c r="B12" s="54" t="s">
        <v>68</v>
      </c>
      <c r="C12" s="54" t="s">
        <v>37</v>
      </c>
      <c r="D12" s="26">
        <v>10</v>
      </c>
      <c r="E12" s="26">
        <v>10</v>
      </c>
      <c r="F12" s="26">
        <v>9.5</v>
      </c>
      <c r="G12" s="26">
        <v>10</v>
      </c>
      <c r="H12" s="26" t="s">
        <v>85</v>
      </c>
      <c r="I12" s="26"/>
      <c r="J12" s="26"/>
      <c r="K12" s="25"/>
      <c r="L12" s="25"/>
      <c r="M12" s="25"/>
      <c r="N12" s="25"/>
      <c r="O12" s="25"/>
      <c r="P12" s="26"/>
      <c r="Q12" s="25"/>
      <c r="R12" s="25"/>
      <c r="S12" s="26">
        <v>5</v>
      </c>
      <c r="T12" s="25">
        <v>9.75</v>
      </c>
      <c r="U12" s="26">
        <v>7.5</v>
      </c>
      <c r="V12" s="26"/>
      <c r="W12" s="26">
        <f t="shared" si="1"/>
        <v>56.75</v>
      </c>
      <c r="X12" s="57">
        <f t="shared" si="2"/>
        <v>0.81071428571428572</v>
      </c>
      <c r="Z12" s="42" t="str">
        <f t="shared" si="3"/>
        <v>B</v>
      </c>
      <c r="AA12" s="43"/>
      <c r="AB12" s="44"/>
      <c r="AC12" s="43"/>
      <c r="AD12" s="43"/>
      <c r="AE12" s="43"/>
      <c r="AF12" s="43"/>
      <c r="AG12" s="43"/>
      <c r="AH12" s="43"/>
    </row>
    <row r="13" spans="1:36" s="2" customFormat="1" ht="20.100000000000001" customHeight="1" x14ac:dyDescent="0.2">
      <c r="A13" s="30" t="s">
        <v>69</v>
      </c>
      <c r="B13" s="54" t="s">
        <v>50</v>
      </c>
      <c r="C13" s="54" t="s">
        <v>31</v>
      </c>
      <c r="D13" s="26">
        <v>10</v>
      </c>
      <c r="E13" s="26">
        <v>10</v>
      </c>
      <c r="F13" s="26">
        <v>9.5</v>
      </c>
      <c r="G13" s="26">
        <v>10</v>
      </c>
      <c r="H13" s="26">
        <v>8.25</v>
      </c>
      <c r="I13" s="26"/>
      <c r="J13" s="26"/>
      <c r="K13" s="25"/>
      <c r="L13" s="26"/>
      <c r="M13" s="25"/>
      <c r="N13" s="25"/>
      <c r="O13" s="26"/>
      <c r="P13" s="25"/>
      <c r="Q13" s="25"/>
      <c r="R13" s="25"/>
      <c r="S13" s="66">
        <v>4.2</v>
      </c>
      <c r="T13" s="26">
        <v>5.25</v>
      </c>
      <c r="U13" s="26">
        <v>2</v>
      </c>
      <c r="V13" s="26"/>
      <c r="W13" s="26">
        <f t="shared" si="1"/>
        <v>57.2</v>
      </c>
      <c r="X13" s="57">
        <f t="shared" si="2"/>
        <v>0.81714285714285717</v>
      </c>
      <c r="Z13" s="42" t="str">
        <f t="shared" si="3"/>
        <v>B</v>
      </c>
      <c r="AA13" s="43"/>
      <c r="AB13" s="44"/>
      <c r="AC13" s="43"/>
      <c r="AD13" s="43"/>
      <c r="AE13" s="43"/>
      <c r="AF13" s="43"/>
      <c r="AG13" s="43"/>
      <c r="AH13" s="43"/>
    </row>
    <row r="14" spans="1:36" s="2" customFormat="1" ht="20.100000000000001" customHeight="1" x14ac:dyDescent="0.2">
      <c r="A14" s="30" t="s">
        <v>70</v>
      </c>
      <c r="B14" s="54" t="s">
        <v>71</v>
      </c>
      <c r="C14" s="54" t="s">
        <v>34</v>
      </c>
      <c r="D14" s="26">
        <v>10</v>
      </c>
      <c r="E14" s="26" t="s">
        <v>85</v>
      </c>
      <c r="F14" s="26">
        <v>9.3000000000000007</v>
      </c>
      <c r="G14" s="26">
        <v>0</v>
      </c>
      <c r="H14" s="26" t="s">
        <v>85</v>
      </c>
      <c r="I14" s="26"/>
      <c r="J14" s="26"/>
      <c r="K14" s="25"/>
      <c r="L14" s="25"/>
      <c r="M14" s="25"/>
      <c r="N14" s="25"/>
      <c r="O14" s="26"/>
      <c r="P14" s="26"/>
      <c r="Q14" s="25"/>
      <c r="R14" s="25"/>
      <c r="S14" s="26" t="s">
        <v>85</v>
      </c>
      <c r="T14" s="25">
        <v>5.25</v>
      </c>
      <c r="U14" s="26" t="s">
        <v>85</v>
      </c>
      <c r="V14" s="26"/>
      <c r="W14" s="26">
        <f>SUM(D14:V14)-MIN(S14:V14)</f>
        <v>19.3</v>
      </c>
      <c r="X14" s="57">
        <f t="shared" si="2"/>
        <v>0.27571428571428575</v>
      </c>
      <c r="Z14" s="42" t="str">
        <f t="shared" si="3"/>
        <v>F</v>
      </c>
      <c r="AA14" s="43"/>
      <c r="AB14" s="44"/>
      <c r="AC14" s="43"/>
      <c r="AD14" s="43"/>
      <c r="AE14" s="43"/>
      <c r="AF14" s="43"/>
      <c r="AG14" s="43"/>
      <c r="AH14" s="43"/>
    </row>
    <row r="15" spans="1:36" s="2" customFormat="1" ht="20.100000000000001" customHeight="1" x14ac:dyDescent="0.2">
      <c r="A15" s="30" t="s">
        <v>72</v>
      </c>
      <c r="B15" s="54" t="s">
        <v>73</v>
      </c>
      <c r="C15" s="54" t="s">
        <v>37</v>
      </c>
      <c r="D15" s="26">
        <v>10</v>
      </c>
      <c r="E15" s="26">
        <v>10</v>
      </c>
      <c r="F15" s="26">
        <v>9.6</v>
      </c>
      <c r="G15" s="26">
        <v>10</v>
      </c>
      <c r="H15" s="26">
        <v>8.25</v>
      </c>
      <c r="I15" s="26"/>
      <c r="J15" s="26"/>
      <c r="K15" s="25"/>
      <c r="L15" s="25"/>
      <c r="M15" s="25"/>
      <c r="N15" s="25"/>
      <c r="O15" s="26"/>
      <c r="P15" s="26"/>
      <c r="Q15" s="25"/>
      <c r="R15" s="25"/>
      <c r="S15" s="26">
        <v>7.5</v>
      </c>
      <c r="T15" s="25">
        <v>10</v>
      </c>
      <c r="U15" s="26">
        <v>6</v>
      </c>
      <c r="V15" s="26"/>
      <c r="W15" s="26">
        <f t="shared" ref="W15:W19" si="4">SUM(D15:V15)-MIN(S15:V15)</f>
        <v>65.349999999999994</v>
      </c>
      <c r="X15" s="57">
        <f t="shared" si="2"/>
        <v>0.9335714285714285</v>
      </c>
      <c r="Z15" s="42" t="str">
        <f t="shared" si="3"/>
        <v>A</v>
      </c>
      <c r="AA15" s="43"/>
      <c r="AB15" s="44"/>
      <c r="AC15" s="43"/>
      <c r="AD15" s="43"/>
      <c r="AE15" s="43"/>
      <c r="AF15" s="43"/>
      <c r="AG15" s="43"/>
      <c r="AH15" s="43"/>
    </row>
    <row r="16" spans="1:36" s="2" customFormat="1" ht="20.100000000000001" customHeight="1" x14ac:dyDescent="0.2">
      <c r="A16" s="60" t="s">
        <v>86</v>
      </c>
      <c r="B16" s="61" t="s">
        <v>57</v>
      </c>
      <c r="C16" s="61" t="s">
        <v>34</v>
      </c>
      <c r="D16" s="26">
        <v>10</v>
      </c>
      <c r="E16" s="26">
        <v>10</v>
      </c>
      <c r="F16" s="26">
        <v>9.3000000000000007</v>
      </c>
      <c r="G16" s="26">
        <v>10</v>
      </c>
      <c r="H16" s="26">
        <v>8.25</v>
      </c>
      <c r="I16" s="26"/>
      <c r="J16" s="26"/>
      <c r="K16" s="25"/>
      <c r="L16" s="25"/>
      <c r="M16" s="25"/>
      <c r="N16" s="25"/>
      <c r="O16" s="26"/>
      <c r="P16" s="26"/>
      <c r="Q16" s="25"/>
      <c r="R16" s="25"/>
      <c r="S16" s="66">
        <v>9.1999999999999993</v>
      </c>
      <c r="T16" s="25">
        <v>9.75</v>
      </c>
      <c r="U16" s="26">
        <v>9</v>
      </c>
      <c r="V16" s="26"/>
      <c r="W16" s="26">
        <f t="shared" ref="W16" si="5">SUM(D16:V16)-MIN(S16:V16)</f>
        <v>66.5</v>
      </c>
      <c r="X16" s="57">
        <f t="shared" ref="X16" si="6">W16/$W$3</f>
        <v>0.95</v>
      </c>
      <c r="Z16" s="42" t="str">
        <f t="shared" ref="Z16" si="7">IF(X16&gt;0.894,"A",IF(X16&gt;0.864,"B+",IF(X16&gt;0.794,"B",IF(X16&gt;0.764,"C+",IF(X16&gt;0.694,"C",IF(X16&gt;0.594,"D","F"))))))</f>
        <v>A</v>
      </c>
      <c r="AA16" s="43"/>
      <c r="AB16" s="44"/>
      <c r="AC16" s="43"/>
      <c r="AD16" s="43"/>
      <c r="AE16" s="43"/>
      <c r="AF16" s="43"/>
      <c r="AG16" s="43"/>
      <c r="AH16" s="43"/>
    </row>
    <row r="17" spans="1:34" s="2" customFormat="1" ht="20.100000000000001" customHeight="1" x14ac:dyDescent="0.2">
      <c r="A17" s="30" t="s">
        <v>74</v>
      </c>
      <c r="B17" s="54" t="s">
        <v>75</v>
      </c>
      <c r="C17" s="54" t="s">
        <v>34</v>
      </c>
      <c r="D17" s="26">
        <v>10</v>
      </c>
      <c r="E17" s="26">
        <v>10</v>
      </c>
      <c r="F17" s="26">
        <v>9.5</v>
      </c>
      <c r="G17" s="26">
        <v>10</v>
      </c>
      <c r="H17" s="26">
        <v>4.5</v>
      </c>
      <c r="I17" s="26"/>
      <c r="J17" s="26"/>
      <c r="K17" s="25"/>
      <c r="L17" s="25"/>
      <c r="M17" s="25"/>
      <c r="N17" s="25"/>
      <c r="O17" s="26"/>
      <c r="P17" s="26"/>
      <c r="Q17" s="25"/>
      <c r="R17" s="25"/>
      <c r="S17" s="26">
        <v>5.8</v>
      </c>
      <c r="T17" s="25">
        <v>7.75</v>
      </c>
      <c r="U17" s="26">
        <v>6.5</v>
      </c>
      <c r="V17" s="26"/>
      <c r="W17" s="26">
        <f t="shared" si="4"/>
        <v>58.25</v>
      </c>
      <c r="X17" s="57">
        <f t="shared" si="2"/>
        <v>0.83214285714285718</v>
      </c>
      <c r="Z17" s="42" t="str">
        <f t="shared" si="3"/>
        <v>B</v>
      </c>
      <c r="AA17" s="43"/>
      <c r="AB17" s="44"/>
      <c r="AC17" s="43"/>
      <c r="AD17" s="43"/>
      <c r="AE17" s="43"/>
      <c r="AF17" s="43"/>
      <c r="AG17" s="43"/>
      <c r="AH17" s="43"/>
    </row>
    <row r="18" spans="1:34" s="2" customFormat="1" ht="20.100000000000001" customHeight="1" x14ac:dyDescent="0.2">
      <c r="A18" s="30" t="s">
        <v>76</v>
      </c>
      <c r="B18" s="54" t="s">
        <v>77</v>
      </c>
      <c r="C18" s="54" t="s">
        <v>37</v>
      </c>
      <c r="D18" s="26">
        <v>10</v>
      </c>
      <c r="E18" s="26">
        <v>10</v>
      </c>
      <c r="F18" s="26">
        <v>9.3000000000000007</v>
      </c>
      <c r="G18" s="26">
        <v>0</v>
      </c>
      <c r="H18" s="26">
        <v>7.25</v>
      </c>
      <c r="I18" s="26"/>
      <c r="J18" s="26"/>
      <c r="K18" s="25"/>
      <c r="L18" s="26"/>
      <c r="M18" s="25"/>
      <c r="N18" s="25"/>
      <c r="O18" s="26"/>
      <c r="P18" s="26"/>
      <c r="Q18" s="25"/>
      <c r="R18" s="25"/>
      <c r="S18" s="26">
        <v>8.3000000000000007</v>
      </c>
      <c r="T18" s="25">
        <v>8</v>
      </c>
      <c r="U18" s="26">
        <v>4.5</v>
      </c>
      <c r="V18" s="26"/>
      <c r="W18" s="26">
        <f t="shared" si="4"/>
        <v>52.849999999999994</v>
      </c>
      <c r="X18" s="57">
        <f t="shared" si="2"/>
        <v>0.75499999999999989</v>
      </c>
      <c r="Z18" s="42" t="str">
        <f t="shared" si="3"/>
        <v>C</v>
      </c>
      <c r="AA18" s="43"/>
      <c r="AB18" s="44"/>
      <c r="AC18" s="43"/>
      <c r="AD18" s="43"/>
      <c r="AE18" s="43"/>
      <c r="AF18" s="43"/>
      <c r="AG18" s="43"/>
      <c r="AH18" s="43"/>
    </row>
    <row r="19" spans="1:34" s="2" customFormat="1" ht="20.100000000000001" customHeight="1" x14ac:dyDescent="0.2">
      <c r="A19" s="30" t="s">
        <v>78</v>
      </c>
      <c r="B19" s="54" t="s">
        <v>45</v>
      </c>
      <c r="C19" s="54" t="s">
        <v>31</v>
      </c>
      <c r="D19" s="26">
        <v>10</v>
      </c>
      <c r="E19" s="26">
        <v>10</v>
      </c>
      <c r="F19" s="66">
        <v>6.5</v>
      </c>
      <c r="G19" s="26">
        <v>10</v>
      </c>
      <c r="H19" s="26">
        <v>8</v>
      </c>
      <c r="I19" s="26"/>
      <c r="J19" s="26"/>
      <c r="K19" s="25"/>
      <c r="L19" s="26"/>
      <c r="M19" s="25"/>
      <c r="N19" s="25"/>
      <c r="O19" s="26"/>
      <c r="P19" s="26"/>
      <c r="Q19" s="25"/>
      <c r="R19" s="25"/>
      <c r="S19" s="25">
        <v>4.2</v>
      </c>
      <c r="T19" s="70">
        <v>8</v>
      </c>
      <c r="U19" s="26">
        <v>4.5</v>
      </c>
      <c r="V19" s="26"/>
      <c r="W19" s="1">
        <f t="shared" si="4"/>
        <v>57</v>
      </c>
      <c r="X19" s="4">
        <f t="shared" si="2"/>
        <v>0.81428571428571428</v>
      </c>
      <c r="Z19" s="3" t="str">
        <f t="shared" si="3"/>
        <v>B</v>
      </c>
      <c r="AA19" s="43"/>
      <c r="AB19" s="44"/>
      <c r="AC19" s="43"/>
      <c r="AD19" s="43"/>
      <c r="AE19" s="43"/>
      <c r="AF19" s="43"/>
      <c r="AG19" s="43"/>
      <c r="AH19" s="43"/>
    </row>
    <row r="20" spans="1:34" s="2" customFormat="1" ht="20.100000000000001" customHeight="1" x14ac:dyDescent="0.2">
      <c r="A20" s="30"/>
      <c r="B20" s="54"/>
      <c r="C20" s="54"/>
      <c r="D20" s="26"/>
      <c r="E20" s="26"/>
      <c r="F20" s="26"/>
      <c r="G20" s="26"/>
      <c r="H20" s="26"/>
      <c r="I20" s="26"/>
      <c r="J20" s="26"/>
      <c r="K20" s="25"/>
      <c r="L20" s="26"/>
      <c r="M20" s="25"/>
      <c r="N20" s="25"/>
      <c r="O20" s="26"/>
      <c r="P20" s="26"/>
      <c r="Q20" s="25"/>
      <c r="R20" s="25"/>
      <c r="S20" s="25"/>
      <c r="T20" s="25"/>
      <c r="U20" s="26"/>
      <c r="V20" s="26"/>
      <c r="W20" s="1"/>
      <c r="X20" s="4"/>
      <c r="AA20" s="3"/>
      <c r="AB20" s="5"/>
    </row>
    <row r="21" spans="1:34" s="2" customFormat="1" ht="20.100000000000001" customHeight="1" thickBot="1" x14ac:dyDescent="0.25">
      <c r="A21" s="27" t="s">
        <v>8</v>
      </c>
      <c r="B21" s="55"/>
      <c r="C21" s="55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8"/>
      <c r="X21" s="9"/>
      <c r="AA21" s="3"/>
    </row>
    <row r="23" spans="1:34" x14ac:dyDescent="0.2">
      <c r="K23" s="29"/>
      <c r="AE23" s="29"/>
    </row>
    <row r="24" spans="1:34" x14ac:dyDescent="0.2">
      <c r="A24" s="64" t="s">
        <v>87</v>
      </c>
      <c r="S24" s="40">
        <f>MAX(S7:S20)</f>
        <v>9.1999999999999993</v>
      </c>
      <c r="U24" s="40"/>
    </row>
    <row r="25" spans="1:34" x14ac:dyDescent="0.2">
      <c r="A25" s="64" t="s">
        <v>28</v>
      </c>
      <c r="S25" s="40">
        <f>MIN(S7:S20)</f>
        <v>2.5</v>
      </c>
    </row>
    <row r="26" spans="1:34" x14ac:dyDescent="0.2">
      <c r="A26" s="64" t="s">
        <v>88</v>
      </c>
      <c r="D26" s="34"/>
      <c r="E26" s="29"/>
      <c r="S26" s="40">
        <f>AVERAGE(S7:S20)</f>
        <v>6.4916666666666671</v>
      </c>
    </row>
    <row r="27" spans="1:34" x14ac:dyDescent="0.2">
      <c r="A27" s="64" t="s">
        <v>89</v>
      </c>
      <c r="D27" s="34"/>
      <c r="E27" s="29"/>
      <c r="S27" s="40">
        <f>_xlfn.STDEV.P(S7:S20)</f>
        <v>2.0491698861300423</v>
      </c>
    </row>
    <row r="28" spans="1:34" x14ac:dyDescent="0.2">
      <c r="A28" s="64" t="s">
        <v>91</v>
      </c>
      <c r="D28" s="34"/>
      <c r="E28" s="29"/>
      <c r="S28" s="40">
        <f>S26+S27</f>
        <v>8.5408365527967085</v>
      </c>
    </row>
    <row r="29" spans="1:34" x14ac:dyDescent="0.2">
      <c r="A29" s="64" t="s">
        <v>90</v>
      </c>
      <c r="D29" s="34"/>
      <c r="E29" s="29"/>
      <c r="S29" s="40">
        <f>S26-S27</f>
        <v>4.4424967805366249</v>
      </c>
    </row>
    <row r="30" spans="1:34" x14ac:dyDescent="0.2">
      <c r="A30" s="65" t="s">
        <v>92</v>
      </c>
      <c r="D30" s="28"/>
      <c r="E30" s="29"/>
    </row>
    <row r="31" spans="1:34" x14ac:dyDescent="0.2">
      <c r="A31" s="64" t="s">
        <v>93</v>
      </c>
      <c r="D31" s="28"/>
      <c r="E31" s="29"/>
    </row>
  </sheetData>
  <autoFilter ref="A4:AJ21"/>
  <printOptions horizontalCentered="1"/>
  <pageMargins left="0.25" right="0.25" top="1" bottom="1" header="0.5" footer="0.5"/>
  <pageSetup scale="74" orientation="landscape" verticalDpi="300" r:id="rId1"/>
  <headerFooter alignWithMargins="0"/>
  <colBreaks count="1" manualBreakCount="1">
    <brk id="1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1"/>
  <sheetViews>
    <sheetView zoomScale="80" zoomScaleNormal="80" zoomScaleSheetLayoutView="90" workbookViewId="0">
      <pane xSplit="1" ySplit="4" topLeftCell="D5" activePane="bottomRight" state="frozen"/>
      <selection pane="topRight" activeCell="C1" sqref="C1"/>
      <selection pane="bottomLeft" activeCell="A5" sqref="A5"/>
      <selection pane="bottomRight" activeCell="X7" sqref="X7"/>
    </sheetView>
  </sheetViews>
  <sheetFormatPr defaultColWidth="9.140625" defaultRowHeight="12.75" x14ac:dyDescent="0.2"/>
  <cols>
    <col min="1" max="1" width="27" style="12" customWidth="1"/>
    <col min="2" max="3" width="27" style="12" hidden="1" customWidth="1"/>
    <col min="4" max="24" width="9.7109375" style="12" customWidth="1"/>
    <col min="25" max="25" width="3.42578125" style="12" bestFit="1" customWidth="1"/>
    <col min="26" max="26" width="13.28515625" style="12" customWidth="1"/>
    <col min="27" max="16384" width="9.140625" style="12"/>
  </cols>
  <sheetData>
    <row r="1" spans="1:36" ht="39.75" customHeight="1" x14ac:dyDescent="0.2">
      <c r="A1" s="32" t="s">
        <v>17</v>
      </c>
      <c r="B1" s="51" t="s">
        <v>79</v>
      </c>
      <c r="C1" s="51" t="s">
        <v>80</v>
      </c>
      <c r="D1" s="11" t="s">
        <v>2</v>
      </c>
      <c r="E1" s="10" t="s">
        <v>3</v>
      </c>
      <c r="F1" s="33" t="s">
        <v>21</v>
      </c>
      <c r="G1" s="11" t="s">
        <v>14</v>
      </c>
      <c r="H1" s="12" t="s">
        <v>24</v>
      </c>
      <c r="I1" s="33" t="s">
        <v>13</v>
      </c>
      <c r="J1" s="11" t="s">
        <v>15</v>
      </c>
      <c r="K1" s="11" t="s">
        <v>1</v>
      </c>
      <c r="L1" s="33" t="s">
        <v>19</v>
      </c>
      <c r="M1" s="33" t="s">
        <v>18</v>
      </c>
      <c r="N1" s="33" t="s">
        <v>12</v>
      </c>
      <c r="O1" s="33"/>
      <c r="P1" s="33"/>
      <c r="Q1" s="33" t="s">
        <v>25</v>
      </c>
      <c r="R1" s="33" t="s">
        <v>25</v>
      </c>
      <c r="S1" s="11" t="s">
        <v>9</v>
      </c>
      <c r="T1" s="11" t="s">
        <v>10</v>
      </c>
      <c r="U1" s="11" t="s">
        <v>11</v>
      </c>
      <c r="V1" s="11" t="s">
        <v>16</v>
      </c>
      <c r="W1" s="33" t="s">
        <v>84</v>
      </c>
      <c r="X1" s="62" t="s">
        <v>83</v>
      </c>
      <c r="AC1" s="29"/>
      <c r="AF1" s="35"/>
      <c r="AG1" s="35"/>
      <c r="AH1" s="35"/>
    </row>
    <row r="2" spans="1:36" ht="15.95" customHeight="1" x14ac:dyDescent="0.2">
      <c r="A2" s="13" t="s">
        <v>7</v>
      </c>
      <c r="B2" s="52"/>
      <c r="C2" s="52"/>
      <c r="D2" s="14">
        <v>10</v>
      </c>
      <c r="E2" s="14">
        <v>10</v>
      </c>
      <c r="F2" s="37">
        <v>10</v>
      </c>
      <c r="G2" s="14">
        <v>10</v>
      </c>
      <c r="H2" s="14">
        <v>10</v>
      </c>
      <c r="I2" s="14">
        <v>10</v>
      </c>
      <c r="J2" s="14">
        <v>10</v>
      </c>
      <c r="K2" s="14">
        <v>10</v>
      </c>
      <c r="L2" s="14">
        <v>10</v>
      </c>
      <c r="M2" s="14">
        <v>10</v>
      </c>
      <c r="N2" s="14">
        <v>10</v>
      </c>
      <c r="O2" s="14">
        <v>10</v>
      </c>
      <c r="P2" s="14">
        <v>10</v>
      </c>
      <c r="Q2" s="14"/>
      <c r="R2" s="14"/>
      <c r="S2" s="14">
        <v>10</v>
      </c>
      <c r="T2" s="14">
        <v>10</v>
      </c>
      <c r="U2" s="14">
        <v>10</v>
      </c>
      <c r="V2" s="14">
        <v>10</v>
      </c>
      <c r="W2" s="15">
        <f>SUM(D2:V2)</f>
        <v>170</v>
      </c>
      <c r="X2" s="16"/>
      <c r="AA2" s="29"/>
    </row>
    <row r="3" spans="1:36" ht="15.95" customHeight="1" x14ac:dyDescent="0.2">
      <c r="A3" s="13" t="s">
        <v>6</v>
      </c>
      <c r="B3" s="52"/>
      <c r="C3" s="52"/>
      <c r="D3" s="24">
        <v>10</v>
      </c>
      <c r="E3" s="24">
        <v>10</v>
      </c>
      <c r="F3" s="24">
        <v>10</v>
      </c>
      <c r="G3" s="24">
        <v>10</v>
      </c>
      <c r="H3" s="24">
        <v>10</v>
      </c>
      <c r="I3" s="24">
        <v>10</v>
      </c>
      <c r="J3" s="36">
        <v>10</v>
      </c>
      <c r="K3" s="24"/>
      <c r="L3" s="24"/>
      <c r="M3" s="24"/>
      <c r="N3" s="24"/>
      <c r="O3" s="24"/>
      <c r="P3" s="14"/>
      <c r="Q3" s="14"/>
      <c r="R3" s="14"/>
      <c r="S3" s="14">
        <v>10</v>
      </c>
      <c r="T3" s="14">
        <v>10</v>
      </c>
      <c r="U3" s="14">
        <v>10</v>
      </c>
      <c r="V3" s="14">
        <v>10</v>
      </c>
      <c r="W3" s="14">
        <f>SUM(D3:V3)-S3</f>
        <v>100</v>
      </c>
      <c r="X3" s="17"/>
      <c r="AA3" s="49">
        <v>50</v>
      </c>
      <c r="AB3" s="49">
        <v>12</v>
      </c>
      <c r="AC3" s="49"/>
      <c r="AD3" s="49"/>
      <c r="AE3" s="50"/>
      <c r="AF3" s="50"/>
      <c r="AG3" s="48"/>
      <c r="AH3" s="48"/>
      <c r="AI3" s="48"/>
      <c r="AJ3" s="48"/>
    </row>
    <row r="4" spans="1:36" ht="15.95" customHeight="1" thickBot="1" x14ac:dyDescent="0.25">
      <c r="A4" s="18" t="s">
        <v>0</v>
      </c>
      <c r="B4" s="53"/>
      <c r="C4" s="53"/>
      <c r="D4" s="19">
        <v>42249</v>
      </c>
      <c r="E4" s="19">
        <f>D4+7</f>
        <v>42256</v>
      </c>
      <c r="F4" s="19">
        <f t="shared" ref="F4:O4" si="0">E4+7</f>
        <v>42263</v>
      </c>
      <c r="G4" s="19">
        <f t="shared" si="0"/>
        <v>42270</v>
      </c>
      <c r="H4" s="19">
        <f t="shared" si="0"/>
        <v>42277</v>
      </c>
      <c r="I4" s="19">
        <f>H4+7</f>
        <v>42284</v>
      </c>
      <c r="J4" s="19">
        <f t="shared" si="0"/>
        <v>42291</v>
      </c>
      <c r="K4" s="19">
        <f>J4+14</f>
        <v>42305</v>
      </c>
      <c r="L4" s="19">
        <f t="shared" si="0"/>
        <v>42312</v>
      </c>
      <c r="M4" s="19">
        <f t="shared" si="0"/>
        <v>42319</v>
      </c>
      <c r="N4" s="19">
        <f t="shared" si="0"/>
        <v>42326</v>
      </c>
      <c r="O4" s="59">
        <f t="shared" si="0"/>
        <v>42333</v>
      </c>
      <c r="P4" s="59">
        <f>O4+14</f>
        <v>42347</v>
      </c>
      <c r="Q4" s="19"/>
      <c r="R4" s="19"/>
      <c r="S4" s="19"/>
      <c r="T4" s="19"/>
      <c r="U4" s="19"/>
      <c r="V4" s="19"/>
      <c r="W4" s="20" t="s">
        <v>4</v>
      </c>
      <c r="X4" s="21" t="s">
        <v>5</v>
      </c>
      <c r="AA4" s="39" t="s">
        <v>19</v>
      </c>
      <c r="AB4" s="39" t="s">
        <v>28</v>
      </c>
      <c r="AC4" s="29"/>
      <c r="AD4" s="29"/>
      <c r="AE4" s="41"/>
      <c r="AF4" s="41"/>
    </row>
    <row r="5" spans="1:36" s="2" customFormat="1" ht="20.100000000000001" customHeight="1" x14ac:dyDescent="0.2">
      <c r="A5" s="31" t="s">
        <v>29</v>
      </c>
      <c r="B5" s="54" t="s">
        <v>30</v>
      </c>
      <c r="C5" s="54" t="s">
        <v>31</v>
      </c>
      <c r="D5" s="26">
        <v>10</v>
      </c>
      <c r="E5" s="26">
        <v>10</v>
      </c>
      <c r="F5" s="26">
        <v>9.1</v>
      </c>
      <c r="G5" s="25">
        <v>10</v>
      </c>
      <c r="H5" s="26">
        <v>9.1999999999999993</v>
      </c>
      <c r="I5" s="26">
        <v>10</v>
      </c>
      <c r="J5" s="25">
        <v>7.4</v>
      </c>
      <c r="K5" s="25"/>
      <c r="L5" s="25"/>
      <c r="M5" s="25"/>
      <c r="N5" s="25"/>
      <c r="O5" s="25"/>
      <c r="P5" s="25"/>
      <c r="Q5" s="26"/>
      <c r="R5" s="25"/>
      <c r="S5" s="26">
        <v>9.1999999999999993</v>
      </c>
      <c r="T5" s="26">
        <v>8.5</v>
      </c>
      <c r="U5" s="26">
        <v>6</v>
      </c>
      <c r="V5" s="26">
        <v>7.5</v>
      </c>
      <c r="W5" s="26">
        <f t="shared" ref="W5:W19" si="1">SUM(D5:V5)-MIN(S5:V5)</f>
        <v>90.9</v>
      </c>
      <c r="X5" s="56">
        <f>W5/$W$3</f>
        <v>0.90900000000000003</v>
      </c>
      <c r="Z5" s="42" t="str">
        <f t="shared" ref="Z5:Z19" si="2">IF(X5&gt;0.894,"A",IF(X5&gt;0.864,"B+",IF(X5&gt;0.794,"B",IF(X5&gt;0.764,"C+",IF(X5&gt;0.694,"C",IF(X5&gt;0.594,"D","F"))))))</f>
        <v>A</v>
      </c>
      <c r="AA5" s="3"/>
      <c r="AB5" s="5"/>
      <c r="AG5" s="38"/>
    </row>
    <row r="6" spans="1:36" s="2" customFormat="1" ht="20.100000000000001" customHeight="1" x14ac:dyDescent="0.2">
      <c r="A6" s="30" t="s">
        <v>32</v>
      </c>
      <c r="B6" s="54" t="s">
        <v>33</v>
      </c>
      <c r="C6" s="54" t="s">
        <v>34</v>
      </c>
      <c r="D6" s="71" t="s">
        <v>85</v>
      </c>
      <c r="E6" s="71" t="s">
        <v>85</v>
      </c>
      <c r="F6" s="71" t="s">
        <v>85</v>
      </c>
      <c r="G6" s="72" t="s">
        <v>85</v>
      </c>
      <c r="H6" s="26">
        <v>9.4</v>
      </c>
      <c r="I6" s="71" t="s">
        <v>85</v>
      </c>
      <c r="J6" s="25">
        <v>7.8</v>
      </c>
      <c r="K6" s="25"/>
      <c r="L6" s="25"/>
      <c r="M6" s="25"/>
      <c r="N6" s="25"/>
      <c r="O6" s="25"/>
      <c r="P6" s="25"/>
      <c r="Q6" s="26"/>
      <c r="R6" s="25"/>
      <c r="S6" s="71" t="s">
        <v>85</v>
      </c>
      <c r="T6" s="71" t="s">
        <v>85</v>
      </c>
      <c r="U6" s="71" t="s">
        <v>85</v>
      </c>
      <c r="V6" s="26">
        <v>7</v>
      </c>
      <c r="W6" s="26">
        <f>H6+J6+K6+L6+M6+N6+V6</f>
        <v>24.2</v>
      </c>
      <c r="X6" s="57">
        <f>W6/($W$3-D3-E3-F3-G3-I3-S3-T3-U3+10)</f>
        <v>0.80666666666666664</v>
      </c>
      <c r="Z6" s="42" t="str">
        <f t="shared" si="2"/>
        <v>B</v>
      </c>
      <c r="AA6" s="3"/>
      <c r="AB6" s="5"/>
    </row>
    <row r="7" spans="1:36" s="2" customFormat="1" ht="20.100000000000001" customHeight="1" x14ac:dyDescent="0.2">
      <c r="A7" s="30" t="s">
        <v>35</v>
      </c>
      <c r="B7" s="54" t="s">
        <v>36</v>
      </c>
      <c r="C7" s="54" t="s">
        <v>37</v>
      </c>
      <c r="D7" s="26">
        <v>10</v>
      </c>
      <c r="E7" s="26">
        <v>10</v>
      </c>
      <c r="F7" s="26">
        <v>9.8000000000000007</v>
      </c>
      <c r="G7" s="25">
        <v>10</v>
      </c>
      <c r="H7" s="26">
        <v>9</v>
      </c>
      <c r="I7" s="26">
        <v>10</v>
      </c>
      <c r="J7" s="25" t="s">
        <v>85</v>
      </c>
      <c r="K7" s="25"/>
      <c r="L7" s="25"/>
      <c r="M7" s="25"/>
      <c r="N7" s="25"/>
      <c r="O7" s="25"/>
      <c r="P7" s="25"/>
      <c r="Q7" s="26"/>
      <c r="R7" s="25"/>
      <c r="S7" s="66">
        <v>9.1999999999999993</v>
      </c>
      <c r="T7" s="26">
        <v>8</v>
      </c>
      <c r="U7" s="66">
        <v>9</v>
      </c>
      <c r="V7" s="26">
        <v>6.25</v>
      </c>
      <c r="W7" s="26">
        <f t="shared" si="1"/>
        <v>85</v>
      </c>
      <c r="X7" s="57">
        <f t="shared" ref="X7:X18" si="3">W7/$W$3</f>
        <v>0.85</v>
      </c>
      <c r="Z7" s="42" t="str">
        <f t="shared" si="2"/>
        <v>B</v>
      </c>
      <c r="AA7" s="3"/>
      <c r="AB7" s="5"/>
    </row>
    <row r="8" spans="1:36" s="2" customFormat="1" ht="20.100000000000001" customHeight="1" x14ac:dyDescent="0.2">
      <c r="A8" s="30" t="s">
        <v>95</v>
      </c>
      <c r="B8" s="54" t="s">
        <v>38</v>
      </c>
      <c r="C8" s="54" t="s">
        <v>37</v>
      </c>
      <c r="D8" s="26">
        <v>10</v>
      </c>
      <c r="E8" s="26">
        <v>10</v>
      </c>
      <c r="F8" s="26">
        <v>9.1999999999999993</v>
      </c>
      <c r="G8" s="25">
        <v>10</v>
      </c>
      <c r="H8" s="26">
        <v>9.1999999999999993</v>
      </c>
      <c r="I8" s="26">
        <v>10</v>
      </c>
      <c r="J8" s="25">
        <v>8.8000000000000007</v>
      </c>
      <c r="K8" s="25"/>
      <c r="L8" s="25"/>
      <c r="M8" s="25"/>
      <c r="N8" s="25"/>
      <c r="O8" s="25"/>
      <c r="P8" s="25"/>
      <c r="Q8" s="26"/>
      <c r="R8" s="25"/>
      <c r="S8" s="66">
        <v>10</v>
      </c>
      <c r="T8" s="66">
        <v>10</v>
      </c>
      <c r="U8" s="26">
        <v>9.5</v>
      </c>
      <c r="V8" s="26">
        <v>9.25</v>
      </c>
      <c r="W8" s="26">
        <f t="shared" si="1"/>
        <v>96.7</v>
      </c>
      <c r="X8" s="57">
        <f>W8/$W$3</f>
        <v>0.96700000000000008</v>
      </c>
      <c r="Z8" s="42" t="str">
        <f t="shared" si="2"/>
        <v>A</v>
      </c>
      <c r="AA8" s="3"/>
      <c r="AB8" s="5"/>
    </row>
    <row r="9" spans="1:36" s="2" customFormat="1" ht="20.100000000000001" customHeight="1" x14ac:dyDescent="0.2">
      <c r="A9" s="30" t="s">
        <v>39</v>
      </c>
      <c r="B9" s="54" t="s">
        <v>38</v>
      </c>
      <c r="C9" s="54" t="s">
        <v>37</v>
      </c>
      <c r="D9" s="26">
        <v>10</v>
      </c>
      <c r="E9" s="26">
        <v>10</v>
      </c>
      <c r="F9" s="26">
        <v>9.1999999999999993</v>
      </c>
      <c r="G9" s="25">
        <v>10</v>
      </c>
      <c r="H9" s="26">
        <v>9.1999999999999993</v>
      </c>
      <c r="I9" s="26">
        <v>10</v>
      </c>
      <c r="J9" s="25">
        <v>8.8000000000000007</v>
      </c>
      <c r="K9" s="25"/>
      <c r="L9" s="25"/>
      <c r="M9" s="25"/>
      <c r="N9" s="25"/>
      <c r="O9" s="25"/>
      <c r="P9" s="25"/>
      <c r="Q9" s="26"/>
      <c r="R9" s="25"/>
      <c r="S9" s="66">
        <v>9.1999999999999993</v>
      </c>
      <c r="T9" s="66">
        <v>9.75</v>
      </c>
      <c r="U9" s="26">
        <v>9.5</v>
      </c>
      <c r="V9" s="26">
        <v>9.75</v>
      </c>
      <c r="W9" s="26">
        <f t="shared" si="1"/>
        <v>96.2</v>
      </c>
      <c r="X9" s="57">
        <f>W9/$W$3</f>
        <v>0.96200000000000008</v>
      </c>
      <c r="Z9" s="42" t="str">
        <f t="shared" si="2"/>
        <v>A</v>
      </c>
      <c r="AA9" s="3"/>
      <c r="AB9" s="5"/>
    </row>
    <row r="10" spans="1:36" s="2" customFormat="1" ht="20.100000000000001" customHeight="1" x14ac:dyDescent="0.2">
      <c r="A10" s="60" t="s">
        <v>94</v>
      </c>
      <c r="B10" s="61" t="s">
        <v>54</v>
      </c>
      <c r="C10" s="61" t="s">
        <v>34</v>
      </c>
      <c r="D10" s="26">
        <v>10</v>
      </c>
      <c r="E10" s="26">
        <v>10</v>
      </c>
      <c r="F10" s="26">
        <v>0</v>
      </c>
      <c r="G10" s="25">
        <v>10</v>
      </c>
      <c r="H10" s="26">
        <v>9.1999999999999993</v>
      </c>
      <c r="I10" s="26">
        <v>10</v>
      </c>
      <c r="J10" s="25">
        <v>7.3</v>
      </c>
      <c r="K10" s="25"/>
      <c r="L10" s="25"/>
      <c r="M10" s="25"/>
      <c r="N10" s="25"/>
      <c r="O10" s="25"/>
      <c r="P10" s="25"/>
      <c r="Q10" s="26"/>
      <c r="R10" s="25"/>
      <c r="S10" s="66">
        <v>9.1999999999999993</v>
      </c>
      <c r="T10" s="66">
        <v>10</v>
      </c>
      <c r="U10" s="26">
        <v>8</v>
      </c>
      <c r="V10" s="26">
        <v>6.75</v>
      </c>
      <c r="W10" s="26">
        <f t="shared" ref="W10" si="4">SUM(D10:V10)-MIN(S10:V10)</f>
        <v>83.7</v>
      </c>
      <c r="X10" s="57">
        <f>W10/$W$3</f>
        <v>0.83700000000000008</v>
      </c>
      <c r="Z10" s="42" t="str">
        <f t="shared" ref="Z10" si="5">IF(X10&gt;0.894,"A",IF(X10&gt;0.864,"B+",IF(X10&gt;0.794,"B",IF(X10&gt;0.764,"C+",IF(X10&gt;0.694,"C",IF(X10&gt;0.594,"D","F"))))))</f>
        <v>B</v>
      </c>
      <c r="AA10" s="3"/>
      <c r="AB10" s="5"/>
    </row>
    <row r="11" spans="1:36" s="2" customFormat="1" ht="20.100000000000001" customHeight="1" x14ac:dyDescent="0.2">
      <c r="A11" s="30" t="s">
        <v>40</v>
      </c>
      <c r="B11" s="54" t="s">
        <v>41</v>
      </c>
      <c r="C11" s="54" t="s">
        <v>37</v>
      </c>
      <c r="D11" s="26">
        <v>10</v>
      </c>
      <c r="E11" s="26">
        <v>10</v>
      </c>
      <c r="F11" s="26">
        <v>9.1999999999999993</v>
      </c>
      <c r="G11" s="25">
        <v>11</v>
      </c>
      <c r="H11" s="26">
        <v>9.1999999999999993</v>
      </c>
      <c r="I11" s="26">
        <v>10</v>
      </c>
      <c r="J11" s="25">
        <v>8.9</v>
      </c>
      <c r="K11" s="25"/>
      <c r="L11" s="25"/>
      <c r="M11" s="25"/>
      <c r="N11" s="25"/>
      <c r="O11" s="25"/>
      <c r="P11" s="25"/>
      <c r="Q11" s="26"/>
      <c r="R11" s="25"/>
      <c r="S11" s="66">
        <v>8.3000000000000007</v>
      </c>
      <c r="T11" s="66">
        <v>8.75</v>
      </c>
      <c r="U11" s="26">
        <v>9</v>
      </c>
      <c r="V11" s="26">
        <v>10</v>
      </c>
      <c r="W11" s="26">
        <f t="shared" si="1"/>
        <v>96.050000000000011</v>
      </c>
      <c r="X11" s="57">
        <f t="shared" si="3"/>
        <v>0.96050000000000013</v>
      </c>
      <c r="Z11" s="42" t="str">
        <f t="shared" si="2"/>
        <v>A</v>
      </c>
      <c r="AA11" s="3"/>
      <c r="AB11" s="5"/>
      <c r="AG11" s="38"/>
    </row>
    <row r="12" spans="1:36" s="2" customFormat="1" ht="20.100000000000001" customHeight="1" x14ac:dyDescent="0.2">
      <c r="A12" s="30" t="s">
        <v>42</v>
      </c>
      <c r="B12" s="54" t="s">
        <v>43</v>
      </c>
      <c r="C12" s="54" t="s">
        <v>34</v>
      </c>
      <c r="D12" s="26">
        <v>10</v>
      </c>
      <c r="E12" s="26">
        <v>10</v>
      </c>
      <c r="F12" s="26">
        <v>8.8000000000000007</v>
      </c>
      <c r="G12" s="25">
        <v>10</v>
      </c>
      <c r="H12" s="26">
        <v>9.1999999999999993</v>
      </c>
      <c r="I12" s="26">
        <v>10</v>
      </c>
      <c r="J12" s="25">
        <v>7.7</v>
      </c>
      <c r="K12" s="25"/>
      <c r="L12" s="25"/>
      <c r="M12" s="25"/>
      <c r="N12" s="25"/>
      <c r="O12" s="25"/>
      <c r="P12" s="25"/>
      <c r="Q12" s="26"/>
      <c r="R12" s="25"/>
      <c r="S12" s="66">
        <v>10</v>
      </c>
      <c r="T12" s="26">
        <v>7.5</v>
      </c>
      <c r="U12" s="26">
        <v>9</v>
      </c>
      <c r="V12" s="26">
        <v>8.75</v>
      </c>
      <c r="W12" s="26">
        <f t="shared" si="1"/>
        <v>93.45</v>
      </c>
      <c r="X12" s="57">
        <f t="shared" si="3"/>
        <v>0.9345</v>
      </c>
      <c r="Z12" s="42" t="str">
        <f t="shared" si="2"/>
        <v>A</v>
      </c>
      <c r="AA12" s="3"/>
      <c r="AB12" s="5"/>
    </row>
    <row r="13" spans="1:36" s="2" customFormat="1" ht="20.100000000000001" customHeight="1" x14ac:dyDescent="0.2">
      <c r="A13" s="30" t="s">
        <v>44</v>
      </c>
      <c r="B13" s="54" t="s">
        <v>45</v>
      </c>
      <c r="C13" s="54" t="s">
        <v>34</v>
      </c>
      <c r="D13" s="26">
        <v>10</v>
      </c>
      <c r="E13" s="26">
        <v>10</v>
      </c>
      <c r="F13" s="26">
        <v>8.8000000000000007</v>
      </c>
      <c r="G13" s="25">
        <v>10</v>
      </c>
      <c r="H13" s="26">
        <v>9.1999999999999993</v>
      </c>
      <c r="I13" s="26">
        <v>10</v>
      </c>
      <c r="J13" s="25">
        <v>8.3000000000000007</v>
      </c>
      <c r="K13" s="25"/>
      <c r="L13" s="25"/>
      <c r="M13" s="25"/>
      <c r="N13" s="25"/>
      <c r="O13" s="25"/>
      <c r="P13" s="25"/>
      <c r="Q13" s="26"/>
      <c r="R13" s="25"/>
      <c r="S13" s="26">
        <v>10</v>
      </c>
      <c r="T13" s="26">
        <v>6.75</v>
      </c>
      <c r="U13" s="26">
        <v>9.5</v>
      </c>
      <c r="V13" s="26">
        <v>8.5</v>
      </c>
      <c r="W13" s="26">
        <f t="shared" si="1"/>
        <v>94.3</v>
      </c>
      <c r="X13" s="57">
        <f t="shared" si="3"/>
        <v>0.94299999999999995</v>
      </c>
      <c r="Z13" s="42" t="str">
        <f t="shared" si="2"/>
        <v>A</v>
      </c>
      <c r="AA13" s="3"/>
      <c r="AB13" s="5"/>
    </row>
    <row r="14" spans="1:36" s="2" customFormat="1" ht="20.100000000000001" customHeight="1" x14ac:dyDescent="0.2">
      <c r="A14" s="30" t="s">
        <v>46</v>
      </c>
      <c r="B14" s="54" t="s">
        <v>45</v>
      </c>
      <c r="C14" s="54" t="s">
        <v>34</v>
      </c>
      <c r="D14" s="26">
        <v>10</v>
      </c>
      <c r="E14" s="26">
        <v>10</v>
      </c>
      <c r="F14" s="26">
        <v>9.8000000000000007</v>
      </c>
      <c r="G14" s="25">
        <v>10</v>
      </c>
      <c r="H14" s="26">
        <v>9</v>
      </c>
      <c r="I14" s="26">
        <v>10</v>
      </c>
      <c r="J14" s="25">
        <v>9.5</v>
      </c>
      <c r="K14" s="25"/>
      <c r="L14" s="25"/>
      <c r="M14" s="25"/>
      <c r="N14" s="25"/>
      <c r="O14" s="26"/>
      <c r="P14" s="25"/>
      <c r="Q14" s="26"/>
      <c r="R14" s="25"/>
      <c r="S14" s="66">
        <v>10</v>
      </c>
      <c r="T14" s="26">
        <v>9.5</v>
      </c>
      <c r="U14" s="26">
        <v>9.5</v>
      </c>
      <c r="V14" s="26">
        <v>8.75</v>
      </c>
      <c r="W14" s="26">
        <f t="shared" si="1"/>
        <v>97.3</v>
      </c>
      <c r="X14" s="57">
        <f t="shared" si="3"/>
        <v>0.97299999999999998</v>
      </c>
      <c r="Z14" s="42" t="str">
        <f t="shared" si="2"/>
        <v>A</v>
      </c>
      <c r="AA14" s="3"/>
      <c r="AB14" s="5"/>
    </row>
    <row r="15" spans="1:36" s="2" customFormat="1" ht="20.100000000000001" customHeight="1" x14ac:dyDescent="0.2">
      <c r="A15" s="30" t="s">
        <v>47</v>
      </c>
      <c r="B15" s="54" t="s">
        <v>48</v>
      </c>
      <c r="C15" s="54" t="s">
        <v>37</v>
      </c>
      <c r="D15" s="26">
        <v>10</v>
      </c>
      <c r="E15" s="26">
        <v>10</v>
      </c>
      <c r="F15" s="26">
        <v>9.1</v>
      </c>
      <c r="G15" s="25">
        <v>10</v>
      </c>
      <c r="H15" s="26">
        <v>9.4</v>
      </c>
      <c r="I15" s="26">
        <v>10</v>
      </c>
      <c r="J15" s="25" t="s">
        <v>85</v>
      </c>
      <c r="K15" s="25"/>
      <c r="L15" s="25"/>
      <c r="M15" s="25"/>
      <c r="N15" s="25"/>
      <c r="O15" s="25"/>
      <c r="P15" s="25"/>
      <c r="Q15" s="26"/>
      <c r="R15" s="25"/>
      <c r="S15" s="66">
        <v>10</v>
      </c>
      <c r="T15" s="26">
        <v>5.75</v>
      </c>
      <c r="U15" s="66">
        <v>9</v>
      </c>
      <c r="V15" s="26">
        <v>0</v>
      </c>
      <c r="W15" s="26">
        <f t="shared" si="1"/>
        <v>83.25</v>
      </c>
      <c r="X15" s="57">
        <f>W15/$W$3</f>
        <v>0.83250000000000002</v>
      </c>
      <c r="Z15" s="42" t="str">
        <f t="shared" si="2"/>
        <v>B</v>
      </c>
      <c r="AA15" s="3"/>
      <c r="AB15" s="5"/>
    </row>
    <row r="16" spans="1:36" s="2" customFormat="1" ht="20.100000000000001" customHeight="1" x14ac:dyDescent="0.2">
      <c r="A16" s="30" t="s">
        <v>49</v>
      </c>
      <c r="B16" s="54" t="s">
        <v>50</v>
      </c>
      <c r="C16" s="54" t="s">
        <v>34</v>
      </c>
      <c r="D16" s="26">
        <v>10</v>
      </c>
      <c r="E16" s="26">
        <v>10</v>
      </c>
      <c r="F16" s="26">
        <v>9.1</v>
      </c>
      <c r="G16" s="25">
        <v>11</v>
      </c>
      <c r="H16" s="26">
        <v>9.1999999999999993</v>
      </c>
      <c r="I16" s="26">
        <v>10</v>
      </c>
      <c r="J16" s="25">
        <v>8.8000000000000007</v>
      </c>
      <c r="K16" s="25"/>
      <c r="L16" s="25"/>
      <c r="M16" s="25"/>
      <c r="N16" s="25"/>
      <c r="O16" s="26"/>
      <c r="P16" s="25"/>
      <c r="Q16" s="26"/>
      <c r="R16" s="25"/>
      <c r="S16" s="26">
        <v>6.7</v>
      </c>
      <c r="T16" s="26">
        <v>9.5</v>
      </c>
      <c r="U16" s="26">
        <v>8.5</v>
      </c>
      <c r="V16" s="26">
        <v>8</v>
      </c>
      <c r="W16" s="26">
        <f t="shared" si="1"/>
        <v>94.1</v>
      </c>
      <c r="X16" s="57">
        <f t="shared" si="3"/>
        <v>0.94099999999999995</v>
      </c>
      <c r="Z16" s="42" t="str">
        <f t="shared" si="2"/>
        <v>A</v>
      </c>
      <c r="AA16" s="3"/>
      <c r="AB16" s="5"/>
      <c r="AG16" s="38"/>
    </row>
    <row r="17" spans="1:33" s="2" customFormat="1" ht="20.100000000000001" customHeight="1" x14ac:dyDescent="0.2">
      <c r="A17" s="60" t="s">
        <v>81</v>
      </c>
      <c r="B17" s="61" t="s">
        <v>41</v>
      </c>
      <c r="C17" s="61" t="s">
        <v>34</v>
      </c>
      <c r="D17" s="26">
        <v>10</v>
      </c>
      <c r="E17" s="26">
        <v>10</v>
      </c>
      <c r="F17" s="26">
        <v>9.8000000000000007</v>
      </c>
      <c r="G17" s="25" t="s">
        <v>85</v>
      </c>
      <c r="H17" s="26" t="s">
        <v>85</v>
      </c>
      <c r="I17" s="26" t="s">
        <v>85</v>
      </c>
      <c r="J17" s="25">
        <v>9.8000000000000007</v>
      </c>
      <c r="K17" s="25"/>
      <c r="L17" s="25"/>
      <c r="M17" s="25"/>
      <c r="N17" s="25"/>
      <c r="O17" s="26"/>
      <c r="P17" s="25"/>
      <c r="Q17" s="26"/>
      <c r="R17" s="25"/>
      <c r="S17" s="26">
        <v>9.1999999999999993</v>
      </c>
      <c r="T17" s="26">
        <v>8.5</v>
      </c>
      <c r="U17" s="26">
        <v>5.5</v>
      </c>
      <c r="V17" s="26">
        <v>8.25</v>
      </c>
      <c r="W17" s="26">
        <f t="shared" ref="W17" si="6">SUM(D17:V17)-MIN(S17:V17)</f>
        <v>65.55</v>
      </c>
      <c r="X17" s="57">
        <f t="shared" ref="X17" si="7">W17/$W$3</f>
        <v>0.65549999999999997</v>
      </c>
      <c r="Z17" s="42" t="str">
        <f t="shared" ref="Z17" si="8">IF(X17&gt;0.894,"A",IF(X17&gt;0.864,"B+",IF(X17&gt;0.794,"B",IF(X17&gt;0.764,"C+",IF(X17&gt;0.694,"C",IF(X17&gt;0.594,"D","F"))))))</f>
        <v>D</v>
      </c>
      <c r="AA17" s="3"/>
      <c r="AB17" s="5"/>
      <c r="AG17" s="38"/>
    </row>
    <row r="18" spans="1:33" s="2" customFormat="1" ht="20.100000000000001" customHeight="1" x14ac:dyDescent="0.2">
      <c r="A18" s="30" t="s">
        <v>51</v>
      </c>
      <c r="B18" s="54" t="s">
        <v>52</v>
      </c>
      <c r="C18" s="54" t="s">
        <v>31</v>
      </c>
      <c r="D18" s="26">
        <v>10</v>
      </c>
      <c r="E18" s="26">
        <v>10</v>
      </c>
      <c r="F18" s="26">
        <v>9.8000000000000007</v>
      </c>
      <c r="G18" s="25">
        <v>10</v>
      </c>
      <c r="H18" s="26">
        <v>8.8000000000000007</v>
      </c>
      <c r="I18" s="26">
        <v>10</v>
      </c>
      <c r="J18" s="25">
        <v>9.1999999999999993</v>
      </c>
      <c r="K18" s="25"/>
      <c r="L18" s="25"/>
      <c r="M18" s="25"/>
      <c r="N18" s="25"/>
      <c r="O18" s="25"/>
      <c r="P18" s="25"/>
      <c r="Q18" s="26"/>
      <c r="R18" s="25"/>
      <c r="S18" s="66">
        <v>10</v>
      </c>
      <c r="T18" s="26">
        <v>7.25</v>
      </c>
      <c r="U18" s="66">
        <v>5.5</v>
      </c>
      <c r="V18" s="26">
        <v>8.5</v>
      </c>
      <c r="W18" s="26">
        <f t="shared" si="1"/>
        <v>93.55</v>
      </c>
      <c r="X18" s="57">
        <f t="shared" si="3"/>
        <v>0.9355</v>
      </c>
      <c r="Z18" s="42" t="str">
        <f t="shared" si="2"/>
        <v>A</v>
      </c>
      <c r="AA18" s="3"/>
      <c r="AB18" s="5"/>
    </row>
    <row r="19" spans="1:33" s="2" customFormat="1" ht="20.100000000000001" customHeight="1" x14ac:dyDescent="0.2">
      <c r="A19" s="30" t="s">
        <v>53</v>
      </c>
      <c r="B19" s="54" t="s">
        <v>54</v>
      </c>
      <c r="C19" s="54" t="s">
        <v>31</v>
      </c>
      <c r="D19" s="26">
        <v>10</v>
      </c>
      <c r="E19" s="26">
        <v>10</v>
      </c>
      <c r="F19" s="26">
        <v>8.8000000000000007</v>
      </c>
      <c r="G19" s="25">
        <v>11</v>
      </c>
      <c r="H19" s="26">
        <v>9.1999999999999993</v>
      </c>
      <c r="I19" s="26" t="s">
        <v>85</v>
      </c>
      <c r="J19" s="25">
        <v>6.7</v>
      </c>
      <c r="K19" s="25"/>
      <c r="L19" s="25"/>
      <c r="M19" s="25"/>
      <c r="N19" s="25"/>
      <c r="O19" s="25"/>
      <c r="P19" s="25"/>
      <c r="Q19" s="26"/>
      <c r="R19" s="25"/>
      <c r="S19" s="66">
        <v>8.3000000000000007</v>
      </c>
      <c r="T19" s="66">
        <v>8.25</v>
      </c>
      <c r="U19" s="26">
        <v>8.5</v>
      </c>
      <c r="V19" s="26">
        <v>8</v>
      </c>
      <c r="W19" s="26">
        <f t="shared" si="1"/>
        <v>80.75</v>
      </c>
      <c r="X19" s="57">
        <f>W19/$W$3</f>
        <v>0.8075</v>
      </c>
      <c r="Z19" s="42" t="str">
        <f t="shared" si="2"/>
        <v>B</v>
      </c>
      <c r="AA19" s="3"/>
      <c r="AB19" s="5"/>
    </row>
    <row r="20" spans="1:33" s="2" customFormat="1" ht="20.100000000000001" customHeight="1" x14ac:dyDescent="0.2">
      <c r="A20" s="60" t="s">
        <v>82</v>
      </c>
      <c r="B20" s="61" t="s">
        <v>52</v>
      </c>
      <c r="C20" s="61" t="s">
        <v>31</v>
      </c>
      <c r="D20" s="63">
        <v>10</v>
      </c>
      <c r="E20" s="26">
        <v>10</v>
      </c>
      <c r="F20" s="26">
        <v>9.1</v>
      </c>
      <c r="G20" s="25">
        <v>10</v>
      </c>
      <c r="H20" s="26">
        <v>9.1999999999999993</v>
      </c>
      <c r="I20" s="26">
        <v>10</v>
      </c>
      <c r="J20" s="25">
        <v>8.9</v>
      </c>
      <c r="K20" s="25"/>
      <c r="L20" s="25"/>
      <c r="M20" s="25"/>
      <c r="N20" s="25"/>
      <c r="O20" s="25"/>
      <c r="P20" s="25"/>
      <c r="Q20" s="26"/>
      <c r="R20" s="25"/>
      <c r="S20" s="26">
        <v>8.3000000000000007</v>
      </c>
      <c r="T20" s="26">
        <v>8</v>
      </c>
      <c r="U20" s="66">
        <v>8.5</v>
      </c>
      <c r="V20" s="26">
        <v>8</v>
      </c>
      <c r="W20" s="26">
        <f t="shared" ref="W20" si="9">SUM(D20:V20)-MIN(S20:V20)</f>
        <v>92</v>
      </c>
      <c r="X20" s="57">
        <f>W20/$W$3</f>
        <v>0.92</v>
      </c>
      <c r="Z20" s="42" t="str">
        <f t="shared" ref="Z20" si="10">IF(X20&gt;0.894,"A",IF(X20&gt;0.864,"B+",IF(X20&gt;0.794,"B",IF(X20&gt;0.764,"C+",IF(X20&gt;0.694,"C",IF(X20&gt;0.594,"D","F"))))))</f>
        <v>A</v>
      </c>
      <c r="AA20" s="3"/>
      <c r="AB20" s="5"/>
    </row>
    <row r="21" spans="1:33" s="2" customFormat="1" ht="20.100000000000001" customHeight="1" x14ac:dyDescent="0.2">
      <c r="A21" s="30"/>
      <c r="B21" s="54"/>
      <c r="C21" s="54"/>
      <c r="D21" s="26"/>
      <c r="E21" s="26"/>
      <c r="F21" s="26"/>
      <c r="G21" s="25"/>
      <c r="H21" s="26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6"/>
      <c r="V21" s="26"/>
      <c r="W21" s="1"/>
      <c r="X21" s="4"/>
      <c r="AA21" s="3"/>
    </row>
    <row r="22" spans="1:33" s="2" customFormat="1" ht="20.100000000000001" customHeight="1" thickBot="1" x14ac:dyDescent="0.25">
      <c r="A22" s="6" t="s">
        <v>8</v>
      </c>
      <c r="B22" s="58"/>
      <c r="C22" s="5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8"/>
      <c r="X22" s="9"/>
      <c r="AA22" s="3"/>
    </row>
    <row r="23" spans="1:33" x14ac:dyDescent="0.2">
      <c r="L23" s="29"/>
    </row>
    <row r="24" spans="1:33" x14ac:dyDescent="0.2">
      <c r="A24" s="64" t="s">
        <v>87</v>
      </c>
      <c r="K24" s="12" t="s">
        <v>15</v>
      </c>
      <c r="L24" s="12" t="s">
        <v>1</v>
      </c>
      <c r="S24" s="40">
        <f>MAX(S7:S20)</f>
        <v>10</v>
      </c>
      <c r="U24" s="40"/>
    </row>
    <row r="25" spans="1:33" x14ac:dyDescent="0.2">
      <c r="A25" s="64" t="s">
        <v>28</v>
      </c>
      <c r="S25" s="40">
        <f>MIN(S7:S20)</f>
        <v>6.7</v>
      </c>
    </row>
    <row r="26" spans="1:33" x14ac:dyDescent="0.2">
      <c r="A26" s="64" t="s">
        <v>88</v>
      </c>
      <c r="D26" s="34"/>
      <c r="E26" s="29"/>
      <c r="S26" s="40">
        <f>AVERAGE(S7:S20)</f>
        <v>9.1714285714285726</v>
      </c>
    </row>
    <row r="27" spans="1:33" x14ac:dyDescent="0.2">
      <c r="A27" s="64" t="s">
        <v>89</v>
      </c>
      <c r="D27" s="34"/>
      <c r="E27" s="29"/>
      <c r="S27" s="40">
        <f>_xlfn.STDEV.P(S7:S20)</f>
        <v>0.94523509655275539</v>
      </c>
    </row>
    <row r="28" spans="1:33" x14ac:dyDescent="0.2">
      <c r="A28" s="64" t="s">
        <v>91</v>
      </c>
      <c r="D28" s="34"/>
      <c r="E28" s="29"/>
      <c r="S28" s="40">
        <f>S26+S27</f>
        <v>10.116663667981328</v>
      </c>
    </row>
    <row r="29" spans="1:33" x14ac:dyDescent="0.2">
      <c r="A29" s="64" t="s">
        <v>90</v>
      </c>
      <c r="D29" s="34"/>
      <c r="E29" s="29"/>
      <c r="S29" s="40">
        <f>S26-S27</f>
        <v>8.2261934748758172</v>
      </c>
    </row>
    <row r="30" spans="1:33" x14ac:dyDescent="0.2">
      <c r="A30" s="65" t="s">
        <v>92</v>
      </c>
      <c r="D30" s="28"/>
      <c r="E30" s="29"/>
      <c r="S30" s="12">
        <v>4</v>
      </c>
    </row>
    <row r="31" spans="1:33" x14ac:dyDescent="0.2">
      <c r="A31" s="64" t="s">
        <v>93</v>
      </c>
      <c r="D31" s="28"/>
      <c r="E31" s="29"/>
      <c r="S31" s="12">
        <v>2</v>
      </c>
    </row>
  </sheetData>
  <autoFilter ref="A4:AJ22"/>
  <phoneticPr fontId="3" type="noConversion"/>
  <printOptions horizontalCentered="1"/>
  <pageMargins left="0.25" right="0.25" top="1" bottom="1" header="0.5" footer="0.5"/>
  <pageSetup scale="74" orientation="landscape" r:id="rId1"/>
  <headerFooter alignWithMargins="0"/>
  <colBreaks count="1" manualBreakCount="1">
    <brk id="1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P21" sqref="P21"/>
    </sheetView>
  </sheetViews>
  <sheetFormatPr defaultRowHeight="15" x14ac:dyDescent="0.25"/>
  <cols>
    <col min="1" max="16384" width="9.140625" style="67"/>
  </cols>
  <sheetData>
    <row r="1" spans="1:17" x14ac:dyDescent="0.25">
      <c r="A1" s="67">
        <v>12</v>
      </c>
      <c r="D1" s="67">
        <v>15</v>
      </c>
      <c r="G1" s="67">
        <v>24</v>
      </c>
      <c r="J1" s="67">
        <v>25</v>
      </c>
      <c r="M1" s="67">
        <v>52</v>
      </c>
      <c r="P1" s="67">
        <v>32</v>
      </c>
    </row>
    <row r="3" spans="1:17" x14ac:dyDescent="0.25">
      <c r="A3" s="68">
        <v>1</v>
      </c>
      <c r="B3" s="69">
        <f>((A$1-A3)/A$1)*10</f>
        <v>9.1666666666666661</v>
      </c>
      <c r="D3" s="68">
        <v>1</v>
      </c>
      <c r="E3" s="69">
        <f>((D$1-D3)/D$1)*10</f>
        <v>9.3333333333333339</v>
      </c>
      <c r="G3" s="68">
        <v>1</v>
      </c>
      <c r="H3" s="69">
        <f t="shared" ref="H3:H24" si="0">((G$1-G3)/G$1)*10</f>
        <v>9.5833333333333339</v>
      </c>
      <c r="J3" s="68">
        <v>1</v>
      </c>
      <c r="K3" s="69">
        <f t="shared" ref="K3:K24" si="1">((J$1-J3)/J$1)*10</f>
        <v>9.6</v>
      </c>
      <c r="M3" s="68">
        <v>1</v>
      </c>
      <c r="N3" s="69">
        <f t="shared" ref="N3:N22" si="2">((M$1-M3)/M$1)*10</f>
        <v>9.8076923076923066</v>
      </c>
      <c r="P3" s="68">
        <v>1</v>
      </c>
      <c r="Q3" s="69">
        <f t="shared" ref="Q3:Q22" si="3">((P$1-P3)/P$1)*10</f>
        <v>9.6875</v>
      </c>
    </row>
    <row r="4" spans="1:17" x14ac:dyDescent="0.25">
      <c r="A4" s="68">
        <v>2</v>
      </c>
      <c r="B4" s="69">
        <f t="shared" ref="B4:B16" si="4">((A$1-A4)/A$1)*10</f>
        <v>8.3333333333333339</v>
      </c>
      <c r="D4" s="68">
        <v>2</v>
      </c>
      <c r="E4" s="69">
        <f t="shared" ref="E4:E17" si="5">((D$1-D4)/D$1)*10</f>
        <v>8.6666666666666679</v>
      </c>
      <c r="G4" s="68">
        <v>2</v>
      </c>
      <c r="H4" s="69">
        <f t="shared" si="0"/>
        <v>9.1666666666666661</v>
      </c>
      <c r="J4" s="68">
        <v>2</v>
      </c>
      <c r="K4" s="69">
        <f t="shared" si="1"/>
        <v>9.2000000000000011</v>
      </c>
      <c r="M4" s="68">
        <v>2</v>
      </c>
      <c r="N4" s="69">
        <f t="shared" si="2"/>
        <v>9.615384615384615</v>
      </c>
      <c r="P4" s="68">
        <v>2</v>
      </c>
      <c r="Q4" s="69">
        <f t="shared" si="3"/>
        <v>9.375</v>
      </c>
    </row>
    <row r="5" spans="1:17" x14ac:dyDescent="0.25">
      <c r="A5" s="68">
        <v>3</v>
      </c>
      <c r="B5" s="69">
        <f t="shared" si="4"/>
        <v>7.5</v>
      </c>
      <c r="D5" s="68">
        <v>3</v>
      </c>
      <c r="E5" s="69">
        <f t="shared" si="5"/>
        <v>8</v>
      </c>
      <c r="G5" s="68">
        <v>3</v>
      </c>
      <c r="H5" s="69">
        <f t="shared" si="0"/>
        <v>8.75</v>
      </c>
      <c r="J5" s="68">
        <v>3</v>
      </c>
      <c r="K5" s="69">
        <f t="shared" si="1"/>
        <v>8.8000000000000007</v>
      </c>
      <c r="M5" s="68">
        <v>3</v>
      </c>
      <c r="N5" s="69">
        <f t="shared" si="2"/>
        <v>9.4230769230769234</v>
      </c>
      <c r="P5" s="68">
        <v>3</v>
      </c>
      <c r="Q5" s="69">
        <f t="shared" si="3"/>
        <v>9.0625</v>
      </c>
    </row>
    <row r="6" spans="1:17" x14ac:dyDescent="0.25">
      <c r="A6" s="68">
        <v>4</v>
      </c>
      <c r="B6" s="69">
        <f t="shared" si="4"/>
        <v>6.6666666666666661</v>
      </c>
      <c r="D6" s="68">
        <v>4</v>
      </c>
      <c r="E6" s="69">
        <f t="shared" si="5"/>
        <v>7.333333333333333</v>
      </c>
      <c r="G6" s="68">
        <v>4</v>
      </c>
      <c r="H6" s="69">
        <f t="shared" si="0"/>
        <v>8.3333333333333339</v>
      </c>
      <c r="J6" s="68">
        <v>4</v>
      </c>
      <c r="K6" s="69">
        <f t="shared" si="1"/>
        <v>8.4</v>
      </c>
      <c r="M6" s="68">
        <v>4</v>
      </c>
      <c r="N6" s="69">
        <f t="shared" si="2"/>
        <v>9.2307692307692317</v>
      </c>
      <c r="P6" s="68">
        <v>4</v>
      </c>
      <c r="Q6" s="69">
        <f t="shared" si="3"/>
        <v>8.75</v>
      </c>
    </row>
    <row r="7" spans="1:17" x14ac:dyDescent="0.25">
      <c r="A7" s="68">
        <v>5</v>
      </c>
      <c r="B7" s="69">
        <f t="shared" si="4"/>
        <v>5.8333333333333339</v>
      </c>
      <c r="D7" s="68">
        <v>5</v>
      </c>
      <c r="E7" s="69">
        <f t="shared" si="5"/>
        <v>6.6666666666666661</v>
      </c>
      <c r="G7" s="68">
        <v>5</v>
      </c>
      <c r="H7" s="69">
        <f t="shared" si="0"/>
        <v>7.9166666666666661</v>
      </c>
      <c r="J7" s="68">
        <v>5</v>
      </c>
      <c r="K7" s="69">
        <f t="shared" si="1"/>
        <v>8</v>
      </c>
      <c r="M7" s="68">
        <v>5</v>
      </c>
      <c r="N7" s="69">
        <f t="shared" si="2"/>
        <v>9.0384615384615383</v>
      </c>
      <c r="P7" s="68">
        <v>5</v>
      </c>
      <c r="Q7" s="69">
        <f t="shared" si="3"/>
        <v>8.4375</v>
      </c>
    </row>
    <row r="8" spans="1:17" x14ac:dyDescent="0.25">
      <c r="A8" s="68">
        <v>6</v>
      </c>
      <c r="B8" s="69">
        <f t="shared" si="4"/>
        <v>5</v>
      </c>
      <c r="D8" s="68">
        <v>6</v>
      </c>
      <c r="E8" s="69">
        <f t="shared" si="5"/>
        <v>6</v>
      </c>
      <c r="G8" s="68">
        <v>6</v>
      </c>
      <c r="H8" s="69">
        <f t="shared" si="0"/>
        <v>7.5</v>
      </c>
      <c r="J8" s="68">
        <v>6</v>
      </c>
      <c r="K8" s="69">
        <f t="shared" si="1"/>
        <v>7.6</v>
      </c>
      <c r="M8" s="68">
        <v>6</v>
      </c>
      <c r="N8" s="69">
        <f t="shared" si="2"/>
        <v>8.8461538461538467</v>
      </c>
      <c r="P8" s="68">
        <v>6</v>
      </c>
      <c r="Q8" s="69">
        <f t="shared" si="3"/>
        <v>8.125</v>
      </c>
    </row>
    <row r="9" spans="1:17" x14ac:dyDescent="0.25">
      <c r="A9" s="68">
        <v>7</v>
      </c>
      <c r="B9" s="69">
        <f t="shared" si="4"/>
        <v>4.166666666666667</v>
      </c>
      <c r="D9" s="68">
        <v>7</v>
      </c>
      <c r="E9" s="69">
        <f t="shared" si="5"/>
        <v>5.333333333333333</v>
      </c>
      <c r="G9" s="68">
        <v>7</v>
      </c>
      <c r="H9" s="69">
        <f t="shared" si="0"/>
        <v>7.0833333333333339</v>
      </c>
      <c r="J9" s="68">
        <v>7</v>
      </c>
      <c r="K9" s="69">
        <f t="shared" si="1"/>
        <v>7.1999999999999993</v>
      </c>
      <c r="M9" s="68">
        <v>7</v>
      </c>
      <c r="N9" s="69">
        <f t="shared" si="2"/>
        <v>8.6538461538461533</v>
      </c>
      <c r="P9" s="68">
        <v>7</v>
      </c>
      <c r="Q9" s="69">
        <f t="shared" si="3"/>
        <v>7.8125</v>
      </c>
    </row>
    <row r="10" spans="1:17" x14ac:dyDescent="0.25">
      <c r="A10" s="68">
        <v>8</v>
      </c>
      <c r="B10" s="69">
        <f t="shared" si="4"/>
        <v>3.333333333333333</v>
      </c>
      <c r="D10" s="68">
        <v>8</v>
      </c>
      <c r="E10" s="69">
        <f t="shared" si="5"/>
        <v>4.666666666666667</v>
      </c>
      <c r="G10" s="68">
        <v>8</v>
      </c>
      <c r="H10" s="69">
        <f t="shared" si="0"/>
        <v>6.6666666666666661</v>
      </c>
      <c r="J10" s="68">
        <v>8</v>
      </c>
      <c r="K10" s="69">
        <f t="shared" si="1"/>
        <v>6.8000000000000007</v>
      </c>
      <c r="M10" s="68">
        <v>8</v>
      </c>
      <c r="N10" s="69">
        <f t="shared" si="2"/>
        <v>8.4615384615384617</v>
      </c>
      <c r="P10" s="68">
        <v>8</v>
      </c>
      <c r="Q10" s="69">
        <f t="shared" si="3"/>
        <v>7.5</v>
      </c>
    </row>
    <row r="11" spans="1:17" x14ac:dyDescent="0.25">
      <c r="A11" s="68">
        <v>9</v>
      </c>
      <c r="B11" s="69">
        <f t="shared" si="4"/>
        <v>2.5</v>
      </c>
      <c r="D11" s="68">
        <v>9</v>
      </c>
      <c r="E11" s="69">
        <f t="shared" si="5"/>
        <v>4</v>
      </c>
      <c r="G11" s="68">
        <v>9</v>
      </c>
      <c r="H11" s="69">
        <f t="shared" si="0"/>
        <v>6.25</v>
      </c>
      <c r="J11" s="68">
        <v>9</v>
      </c>
      <c r="K11" s="69">
        <f t="shared" si="1"/>
        <v>6.4</v>
      </c>
      <c r="M11" s="68">
        <v>9</v>
      </c>
      <c r="N11" s="69">
        <f t="shared" si="2"/>
        <v>8.2692307692307683</v>
      </c>
      <c r="P11" s="68">
        <v>9</v>
      </c>
      <c r="Q11" s="69">
        <f t="shared" si="3"/>
        <v>7.1875</v>
      </c>
    </row>
    <row r="12" spans="1:17" x14ac:dyDescent="0.25">
      <c r="A12" s="68">
        <v>10</v>
      </c>
      <c r="B12" s="69">
        <f t="shared" si="4"/>
        <v>1.6666666666666665</v>
      </c>
      <c r="D12" s="68">
        <v>10</v>
      </c>
      <c r="E12" s="69">
        <f t="shared" si="5"/>
        <v>3.333333333333333</v>
      </c>
      <c r="G12" s="68">
        <v>10</v>
      </c>
      <c r="H12" s="69">
        <f t="shared" si="0"/>
        <v>5.8333333333333339</v>
      </c>
      <c r="J12" s="68">
        <v>10</v>
      </c>
      <c r="K12" s="69">
        <f t="shared" si="1"/>
        <v>6</v>
      </c>
      <c r="M12" s="68">
        <v>10</v>
      </c>
      <c r="N12" s="69">
        <f t="shared" si="2"/>
        <v>8.0769230769230766</v>
      </c>
      <c r="P12" s="68">
        <v>10</v>
      </c>
      <c r="Q12" s="69">
        <f t="shared" si="3"/>
        <v>6.875</v>
      </c>
    </row>
    <row r="13" spans="1:17" x14ac:dyDescent="0.25">
      <c r="A13" s="68">
        <v>11</v>
      </c>
      <c r="B13" s="69">
        <f t="shared" si="4"/>
        <v>0.83333333333333326</v>
      </c>
      <c r="D13" s="68">
        <v>11</v>
      </c>
      <c r="E13" s="69">
        <f t="shared" si="5"/>
        <v>2.6666666666666665</v>
      </c>
      <c r="G13" s="68">
        <v>11</v>
      </c>
      <c r="H13" s="69">
        <f t="shared" si="0"/>
        <v>5.4166666666666661</v>
      </c>
      <c r="J13" s="68">
        <v>11</v>
      </c>
      <c r="K13" s="69">
        <f t="shared" si="1"/>
        <v>5.6000000000000005</v>
      </c>
      <c r="M13" s="68">
        <v>11</v>
      </c>
      <c r="N13" s="69">
        <f t="shared" si="2"/>
        <v>7.8846153846153841</v>
      </c>
      <c r="P13" s="68">
        <v>11</v>
      </c>
      <c r="Q13" s="69">
        <f t="shared" si="3"/>
        <v>6.5625</v>
      </c>
    </row>
    <row r="14" spans="1:17" x14ac:dyDescent="0.25">
      <c r="A14" s="68">
        <v>12</v>
      </c>
      <c r="B14" s="69">
        <f t="shared" si="4"/>
        <v>0</v>
      </c>
      <c r="D14" s="68">
        <v>12</v>
      </c>
      <c r="E14" s="69">
        <f t="shared" si="5"/>
        <v>2</v>
      </c>
      <c r="G14" s="68">
        <v>12</v>
      </c>
      <c r="H14" s="69">
        <f t="shared" si="0"/>
        <v>5</v>
      </c>
      <c r="J14" s="68">
        <v>12</v>
      </c>
      <c r="K14" s="69">
        <f t="shared" si="1"/>
        <v>5.2</v>
      </c>
      <c r="M14" s="68">
        <v>12</v>
      </c>
      <c r="N14" s="69">
        <f t="shared" si="2"/>
        <v>7.6923076923076925</v>
      </c>
      <c r="P14" s="68">
        <v>12</v>
      </c>
      <c r="Q14" s="69">
        <f t="shared" si="3"/>
        <v>6.25</v>
      </c>
    </row>
    <row r="15" spans="1:17" x14ac:dyDescent="0.25">
      <c r="A15" s="68">
        <v>0.5</v>
      </c>
      <c r="B15" s="69">
        <f t="shared" si="4"/>
        <v>9.5833333333333339</v>
      </c>
      <c r="D15" s="68">
        <v>13</v>
      </c>
      <c r="E15" s="69">
        <f t="shared" si="5"/>
        <v>1.3333333333333333</v>
      </c>
      <c r="G15" s="68">
        <v>13</v>
      </c>
      <c r="H15" s="69">
        <f t="shared" si="0"/>
        <v>4.583333333333333</v>
      </c>
      <c r="J15" s="68">
        <v>13</v>
      </c>
      <c r="K15" s="69">
        <f t="shared" si="1"/>
        <v>4.8</v>
      </c>
      <c r="M15" s="68">
        <v>13</v>
      </c>
      <c r="N15" s="69">
        <f t="shared" si="2"/>
        <v>7.5</v>
      </c>
      <c r="P15" s="68">
        <v>13</v>
      </c>
      <c r="Q15" s="69">
        <f t="shared" si="3"/>
        <v>5.9375</v>
      </c>
    </row>
    <row r="16" spans="1:17" x14ac:dyDescent="0.25">
      <c r="A16" s="68">
        <v>0.67</v>
      </c>
      <c r="B16" s="69">
        <f t="shared" si="4"/>
        <v>9.4416666666666664</v>
      </c>
      <c r="D16" s="68">
        <v>14</v>
      </c>
      <c r="E16" s="69">
        <f t="shared" si="5"/>
        <v>0.66666666666666663</v>
      </c>
      <c r="G16" s="68">
        <v>14</v>
      </c>
      <c r="H16" s="69">
        <f t="shared" si="0"/>
        <v>4.166666666666667</v>
      </c>
      <c r="J16" s="68">
        <v>14</v>
      </c>
      <c r="K16" s="69">
        <f t="shared" si="1"/>
        <v>4.4000000000000004</v>
      </c>
      <c r="M16" s="68">
        <v>14</v>
      </c>
      <c r="N16" s="69">
        <f t="shared" si="2"/>
        <v>7.3076923076923075</v>
      </c>
      <c r="P16" s="68">
        <v>14</v>
      </c>
      <c r="Q16" s="69">
        <f t="shared" si="3"/>
        <v>5.625</v>
      </c>
    </row>
    <row r="17" spans="1:17" x14ac:dyDescent="0.25">
      <c r="D17" s="68">
        <v>15</v>
      </c>
      <c r="E17" s="69">
        <f t="shared" si="5"/>
        <v>0</v>
      </c>
      <c r="G17" s="68">
        <v>15</v>
      </c>
      <c r="H17" s="69">
        <f t="shared" si="0"/>
        <v>3.75</v>
      </c>
      <c r="J17" s="68">
        <v>15</v>
      </c>
      <c r="K17" s="69">
        <f t="shared" si="1"/>
        <v>4</v>
      </c>
      <c r="M17" s="68">
        <v>15</v>
      </c>
      <c r="N17" s="69">
        <f t="shared" si="2"/>
        <v>7.1153846153846159</v>
      </c>
      <c r="P17" s="68">
        <v>15</v>
      </c>
      <c r="Q17" s="69">
        <f t="shared" si="3"/>
        <v>5.3125</v>
      </c>
    </row>
    <row r="18" spans="1:17" x14ac:dyDescent="0.25">
      <c r="A18" s="67">
        <f>1/12</f>
        <v>8.3333333333333329E-2</v>
      </c>
      <c r="G18" s="68">
        <f>1+G17</f>
        <v>16</v>
      </c>
      <c r="H18" s="69">
        <f t="shared" si="0"/>
        <v>3.333333333333333</v>
      </c>
      <c r="J18" s="68">
        <f>1+J17</f>
        <v>16</v>
      </c>
      <c r="K18" s="69">
        <f t="shared" si="1"/>
        <v>3.5999999999999996</v>
      </c>
      <c r="M18" s="68">
        <f>1+M17</f>
        <v>16</v>
      </c>
      <c r="N18" s="69">
        <f t="shared" si="2"/>
        <v>6.9230769230769234</v>
      </c>
      <c r="P18" s="68">
        <f>1+P17</f>
        <v>16</v>
      </c>
      <c r="Q18" s="69">
        <f t="shared" si="3"/>
        <v>5</v>
      </c>
    </row>
    <row r="19" spans="1:17" x14ac:dyDescent="0.25">
      <c r="G19" s="68">
        <f>1+G18</f>
        <v>17</v>
      </c>
      <c r="H19" s="69">
        <f t="shared" si="0"/>
        <v>2.916666666666667</v>
      </c>
      <c r="J19" s="68">
        <f>1+J18</f>
        <v>17</v>
      </c>
      <c r="K19" s="69">
        <f t="shared" si="1"/>
        <v>3.2</v>
      </c>
      <c r="M19" s="68">
        <f>1+M18</f>
        <v>17</v>
      </c>
      <c r="N19" s="69">
        <f t="shared" si="2"/>
        <v>6.7307692307692317</v>
      </c>
      <c r="P19" s="68">
        <v>7.5</v>
      </c>
      <c r="Q19" s="69">
        <f t="shared" si="3"/>
        <v>7.65625</v>
      </c>
    </row>
    <row r="20" spans="1:17" x14ac:dyDescent="0.25">
      <c r="G20" s="68">
        <f>1+G19</f>
        <v>18</v>
      </c>
      <c r="H20" s="69">
        <f t="shared" si="0"/>
        <v>2.5</v>
      </c>
      <c r="J20" s="68">
        <f>1+J19</f>
        <v>18</v>
      </c>
      <c r="K20" s="69">
        <f t="shared" si="1"/>
        <v>2.8000000000000003</v>
      </c>
      <c r="M20" s="68">
        <f>1+M19</f>
        <v>18</v>
      </c>
      <c r="N20" s="69">
        <f t="shared" si="2"/>
        <v>6.5384615384615383</v>
      </c>
      <c r="P20" s="68">
        <v>5.5</v>
      </c>
      <c r="Q20" s="69">
        <f t="shared" si="3"/>
        <v>8.28125</v>
      </c>
    </row>
    <row r="21" spans="1:17" x14ac:dyDescent="0.25">
      <c r="G21" s="68">
        <f>1+G20</f>
        <v>19</v>
      </c>
      <c r="H21" s="69">
        <f t="shared" si="0"/>
        <v>2.0833333333333335</v>
      </c>
      <c r="J21" s="68">
        <f>1+J20</f>
        <v>19</v>
      </c>
      <c r="K21" s="69">
        <f t="shared" si="1"/>
        <v>2.4</v>
      </c>
      <c r="M21" s="68">
        <f>1+M20</f>
        <v>19</v>
      </c>
      <c r="N21" s="69">
        <f t="shared" si="2"/>
        <v>6.3461538461538458</v>
      </c>
      <c r="P21" s="68">
        <v>2.5</v>
      </c>
      <c r="Q21" s="69">
        <f t="shared" si="3"/>
        <v>9.21875</v>
      </c>
    </row>
    <row r="22" spans="1:17" x14ac:dyDescent="0.25">
      <c r="G22" s="68">
        <f>1+G21</f>
        <v>20</v>
      </c>
      <c r="H22" s="69">
        <f t="shared" si="0"/>
        <v>1.6666666666666665</v>
      </c>
      <c r="J22" s="68">
        <f>1+J21</f>
        <v>20</v>
      </c>
      <c r="K22" s="69">
        <f t="shared" si="1"/>
        <v>2</v>
      </c>
      <c r="M22" s="68">
        <f>1+M21</f>
        <v>20</v>
      </c>
      <c r="N22" s="69">
        <f t="shared" si="2"/>
        <v>6.1538461538461542</v>
      </c>
      <c r="P22" s="68">
        <v>3.5</v>
      </c>
      <c r="Q22" s="69">
        <f t="shared" si="3"/>
        <v>8.90625</v>
      </c>
    </row>
    <row r="23" spans="1:17" x14ac:dyDescent="0.25">
      <c r="G23" s="68">
        <v>0.5</v>
      </c>
      <c r="H23" s="69">
        <f t="shared" si="0"/>
        <v>9.7916666666666661</v>
      </c>
      <c r="J23" s="68">
        <v>0.5</v>
      </c>
      <c r="K23" s="69">
        <f t="shared" si="1"/>
        <v>9.8000000000000007</v>
      </c>
    </row>
    <row r="24" spans="1:17" x14ac:dyDescent="0.25">
      <c r="G24" s="68">
        <v>8.5</v>
      </c>
      <c r="H24" s="69">
        <f t="shared" si="0"/>
        <v>6.4583333333333339</v>
      </c>
      <c r="J24" s="68">
        <v>8.5</v>
      </c>
      <c r="K24" s="69">
        <f t="shared" si="1"/>
        <v>6.6000000000000005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22" sqref="A22"/>
    </sheetView>
  </sheetViews>
  <sheetFormatPr defaultRowHeight="12.75" x14ac:dyDescent="0.2"/>
  <cols>
    <col min="1" max="1" width="11" bestFit="1" customWidth="1"/>
  </cols>
  <sheetData>
    <row r="1" spans="1:2" x14ac:dyDescent="0.2">
      <c r="A1" s="23">
        <v>0</v>
      </c>
      <c r="B1" s="22">
        <f>((18-(A1))/18)*10</f>
        <v>10</v>
      </c>
    </row>
    <row r="2" spans="1:2" x14ac:dyDescent="0.2">
      <c r="A2" s="23">
        <v>1</v>
      </c>
      <c r="B2" s="22">
        <f t="shared" ref="B2:B18" si="0">((18-(A2))/18)*10</f>
        <v>9.4444444444444446</v>
      </c>
    </row>
    <row r="3" spans="1:2" x14ac:dyDescent="0.2">
      <c r="A3" s="23">
        <v>2</v>
      </c>
      <c r="B3" s="22">
        <f t="shared" si="0"/>
        <v>8.8888888888888893</v>
      </c>
    </row>
    <row r="4" spans="1:2" x14ac:dyDescent="0.2">
      <c r="A4" s="23">
        <v>3</v>
      </c>
      <c r="B4" s="22">
        <f t="shared" si="0"/>
        <v>8.3333333333333339</v>
      </c>
    </row>
    <row r="5" spans="1:2" x14ac:dyDescent="0.2">
      <c r="A5" s="23">
        <v>4</v>
      </c>
      <c r="B5" s="22">
        <f t="shared" si="0"/>
        <v>7.7777777777777777</v>
      </c>
    </row>
    <row r="6" spans="1:2" x14ac:dyDescent="0.2">
      <c r="A6" s="23">
        <v>5</v>
      </c>
      <c r="B6" s="22">
        <f t="shared" si="0"/>
        <v>7.2222222222222223</v>
      </c>
    </row>
    <row r="7" spans="1:2" x14ac:dyDescent="0.2">
      <c r="A7" s="23">
        <v>6</v>
      </c>
      <c r="B7" s="22">
        <f t="shared" si="0"/>
        <v>6.6666666666666661</v>
      </c>
    </row>
    <row r="8" spans="1:2" x14ac:dyDescent="0.2">
      <c r="A8" s="23">
        <v>7</v>
      </c>
      <c r="B8" s="22">
        <f t="shared" si="0"/>
        <v>6.1111111111111116</v>
      </c>
    </row>
    <row r="9" spans="1:2" x14ac:dyDescent="0.2">
      <c r="A9" s="23">
        <v>8</v>
      </c>
      <c r="B9" s="22">
        <f t="shared" si="0"/>
        <v>5.5555555555555554</v>
      </c>
    </row>
    <row r="10" spans="1:2" x14ac:dyDescent="0.2">
      <c r="A10" s="23">
        <v>9</v>
      </c>
      <c r="B10" s="22">
        <f t="shared" si="0"/>
        <v>5</v>
      </c>
    </row>
    <row r="11" spans="1:2" x14ac:dyDescent="0.2">
      <c r="A11" s="23">
        <v>11</v>
      </c>
      <c r="B11" s="22">
        <f t="shared" si="0"/>
        <v>3.8888888888888888</v>
      </c>
    </row>
    <row r="12" spans="1:2" x14ac:dyDescent="0.2">
      <c r="A12" s="23">
        <v>12</v>
      </c>
      <c r="B12" s="22">
        <f t="shared" si="0"/>
        <v>3.333333333333333</v>
      </c>
    </row>
    <row r="13" spans="1:2" x14ac:dyDescent="0.2">
      <c r="A13" s="23">
        <v>13</v>
      </c>
      <c r="B13" s="22">
        <f t="shared" si="0"/>
        <v>2.7777777777777777</v>
      </c>
    </row>
    <row r="14" spans="1:2" x14ac:dyDescent="0.2">
      <c r="A14" s="23">
        <v>14</v>
      </c>
      <c r="B14" s="22">
        <f t="shared" si="0"/>
        <v>2.2222222222222223</v>
      </c>
    </row>
    <row r="15" spans="1:2" x14ac:dyDescent="0.2">
      <c r="A15" s="23">
        <v>15</v>
      </c>
      <c r="B15" s="22">
        <f t="shared" si="0"/>
        <v>1.6666666666666665</v>
      </c>
    </row>
    <row r="16" spans="1:2" x14ac:dyDescent="0.2">
      <c r="A16" s="23">
        <v>16</v>
      </c>
      <c r="B16" s="22">
        <f t="shared" si="0"/>
        <v>1.1111111111111112</v>
      </c>
    </row>
    <row r="17" spans="1:2" x14ac:dyDescent="0.2">
      <c r="A17" s="23">
        <v>17</v>
      </c>
      <c r="B17" s="22">
        <f t="shared" si="0"/>
        <v>0.55555555555555558</v>
      </c>
    </row>
    <row r="18" spans="1:2" x14ac:dyDescent="0.2">
      <c r="A18" s="23">
        <v>18</v>
      </c>
      <c r="B18" s="22">
        <f t="shared" si="0"/>
        <v>0</v>
      </c>
    </row>
    <row r="22" spans="1:2" x14ac:dyDescent="0.2">
      <c r="A22">
        <f>6*713000000</f>
        <v>4278000000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activeCell="C9" sqref="C9"/>
    </sheetView>
  </sheetViews>
  <sheetFormatPr defaultRowHeight="12.75" x14ac:dyDescent="0.2"/>
  <sheetData>
    <row r="2" spans="1:4" x14ac:dyDescent="0.2">
      <c r="A2">
        <v>80</v>
      </c>
      <c r="B2">
        <v>20</v>
      </c>
      <c r="C2">
        <f>(B2/A2)*60</f>
        <v>15</v>
      </c>
    </row>
    <row r="3" spans="1:4" x14ac:dyDescent="0.2">
      <c r="A3">
        <v>60</v>
      </c>
      <c r="B3">
        <v>20</v>
      </c>
      <c r="C3">
        <f>(B3/A3)*60</f>
        <v>20</v>
      </c>
    </row>
    <row r="5" spans="1:4" x14ac:dyDescent="0.2">
      <c r="A5">
        <v>80</v>
      </c>
      <c r="B5">
        <v>60</v>
      </c>
      <c r="C5">
        <f>(B5/A5)*60</f>
        <v>45</v>
      </c>
    </row>
    <row r="6" spans="1:4" x14ac:dyDescent="0.2">
      <c r="A6">
        <v>60</v>
      </c>
      <c r="B6">
        <v>60</v>
      </c>
      <c r="C6">
        <f>(B6/A6)*60</f>
        <v>60</v>
      </c>
    </row>
    <row r="8" spans="1:4" x14ac:dyDescent="0.2">
      <c r="A8">
        <v>80</v>
      </c>
      <c r="B8">
        <v>240</v>
      </c>
      <c r="C8">
        <f>(B8/A8)*60</f>
        <v>180</v>
      </c>
      <c r="D8">
        <f>C8/60</f>
        <v>3</v>
      </c>
    </row>
    <row r="9" spans="1:4" x14ac:dyDescent="0.2">
      <c r="A9">
        <v>60</v>
      </c>
      <c r="B9">
        <v>240</v>
      </c>
      <c r="C9">
        <f>(B9/A9)*60</f>
        <v>240</v>
      </c>
      <c r="D9">
        <f>C9/60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2014F 113-Monday 230</vt:lpstr>
      <vt:lpstr>2014F 113-Wed</vt:lpstr>
      <vt:lpstr>Points</vt:lpstr>
      <vt:lpstr>Sheet1</vt:lpstr>
      <vt:lpstr>Sheet2</vt:lpstr>
      <vt:lpstr>'2014F 113-Monday 230'!Print_Area</vt:lpstr>
      <vt:lpstr>'2014F 113-Wed'!Print_Area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Quarles, William A.</dc:creator>
  <cp:lastModifiedBy>Quarles, William A.</cp:lastModifiedBy>
  <cp:lastPrinted>2015-08-31T21:27:47Z</cp:lastPrinted>
  <dcterms:created xsi:type="dcterms:W3CDTF">2007-08-26T22:16:44Z</dcterms:created>
  <dcterms:modified xsi:type="dcterms:W3CDTF">2015-10-20T00:13:06Z</dcterms:modified>
</cp:coreProperties>
</file>