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C55" i="7"/>
  <c r="AH54" i="7"/>
  <c r="AF54" i="7"/>
  <c r="AD54" i="7"/>
  <c r="Z54" i="7"/>
  <c r="X54" i="7"/>
  <c r="V54" i="7"/>
  <c r="T54" i="7"/>
  <c r="R54" i="7"/>
  <c r="P54" i="7"/>
  <c r="C54" i="7"/>
  <c r="AH53" i="7"/>
  <c r="AF53" i="7"/>
  <c r="AD53" i="7"/>
  <c r="Z53" i="7"/>
  <c r="X53" i="7"/>
  <c r="V53" i="7"/>
  <c r="T53" i="7"/>
  <c r="R53" i="7"/>
  <c r="P53" i="7"/>
  <c r="C53" i="7"/>
  <c r="AH52" i="7"/>
  <c r="AF52" i="7"/>
  <c r="AD52" i="7"/>
  <c r="Z52" i="7"/>
  <c r="X52" i="7"/>
  <c r="V52" i="7"/>
  <c r="T52" i="7"/>
  <c r="R52" i="7"/>
  <c r="P52" i="7"/>
  <c r="C52" i="7"/>
  <c r="AH51" i="7"/>
  <c r="AF51" i="7"/>
  <c r="AD51" i="7"/>
  <c r="Z51" i="7"/>
  <c r="X51" i="7"/>
  <c r="V51" i="7"/>
  <c r="T51" i="7"/>
  <c r="R51" i="7"/>
  <c r="P51" i="7"/>
  <c r="C51" i="7"/>
  <c r="AH50" i="7"/>
  <c r="AF50" i="7"/>
  <c r="AD50" i="7"/>
  <c r="Z50" i="7"/>
  <c r="X50" i="7"/>
  <c r="V50" i="7"/>
  <c r="T50" i="7"/>
  <c r="R50" i="7"/>
  <c r="P50" i="7"/>
  <c r="AH49" i="7"/>
  <c r="AF49" i="7"/>
  <c r="AD49" i="7"/>
  <c r="Z49" i="7"/>
  <c r="X49" i="7"/>
  <c r="V49" i="7"/>
  <c r="T49" i="7"/>
  <c r="R49" i="7"/>
  <c r="P49" i="7"/>
  <c r="AH48" i="7"/>
  <c r="AF48" i="7"/>
  <c r="AD48" i="7"/>
  <c r="Z48" i="7"/>
  <c r="X48" i="7"/>
  <c r="V48" i="7"/>
  <c r="T48" i="7"/>
  <c r="R48" i="7"/>
  <c r="P48" i="7"/>
  <c r="AH47" i="7"/>
  <c r="AF47" i="7"/>
  <c r="AD47" i="7"/>
  <c r="Z47" i="7"/>
  <c r="X47" i="7"/>
  <c r="V47" i="7"/>
  <c r="T47" i="7"/>
  <c r="R47" i="7"/>
  <c r="P47" i="7"/>
  <c r="AH46" i="7"/>
  <c r="AF46" i="7"/>
  <c r="AD46" i="7"/>
  <c r="Z46" i="7"/>
  <c r="X46" i="7"/>
  <c r="V46" i="7"/>
  <c r="T46" i="7"/>
  <c r="R46" i="7"/>
  <c r="P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C33" i="7" l="1"/>
  <c r="C34" i="7" s="1"/>
  <c r="C35" i="7" s="1"/>
  <c r="C36" i="7" s="1"/>
  <c r="C37" i="7" s="1"/>
  <c r="C38" i="7" s="1"/>
  <c r="C39" i="7" s="1"/>
  <c r="C40" i="7" s="1"/>
  <c r="L14" i="7"/>
  <c r="L15" i="7" s="1"/>
  <c r="AB36" i="7"/>
  <c r="AB44" i="7"/>
  <c r="AB48" i="7"/>
  <c r="AB40" i="7"/>
  <c r="AB52" i="7"/>
  <c r="L16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C41" i="7" l="1"/>
  <c r="C42" i="7" s="1"/>
  <c r="C43" i="7" s="1"/>
  <c r="C44" i="7" s="1"/>
  <c r="C45" i="7" s="1"/>
  <c r="C46" i="7" s="1"/>
  <c r="C47" i="7" s="1"/>
  <c r="C48" i="7" s="1"/>
  <c r="C49" i="7" s="1"/>
  <c r="C50" i="7" s="1"/>
  <c r="L73" i="4"/>
  <c r="L72" i="4"/>
  <c r="C58" i="7" l="1"/>
  <c r="G2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Y22" i="4" l="1"/>
  <c r="Y24" i="4" s="1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<sst xmlns="http://schemas.openxmlformats.org/spreadsheetml/2006/main" count="590" uniqueCount="272">
  <si>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</si>
  <si>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</si>
  <si>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</si>
  <si>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</si>
  <si>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</si>
  <si>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</si>
  <si>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</si>
  <si>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</si>
  <si>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</si>
  <si>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</si>
  <si>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</si>
  <si>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</si>
  <si>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</si>
  <si>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</si>
  <si>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</si>
  <si>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</si>
  <si>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</si>
  <si>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</si>
  <si>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</si>
  <si>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</si>
  <si>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</si>
  <si>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</si>
  <si>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</si>
  <si>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</si>
  <si>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</si>
  <si>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</si>
  <si>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</si>
  <si>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</si>
  <si>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</si>
  <si>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</si>
  <si>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</si>
  <si>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</si>
  <si>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</si>
  <si>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</si>
  <si>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</si>
  <si>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</si>
  <si>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</si>
  <si>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</si>
  <si>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</si>
  <si>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</si>
  <si>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</si>
  <si>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</si>
  <si>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</si>
  <si>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</si>
  <si>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</si>
  <si>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</si>
  <si>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</si>
  <si>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</si>
  <si>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</si>
  <si>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</si>
  <si>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</si>
  <si>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</si>
  <si>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</si>
  <si>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</si>
  <si>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</si>
  <si>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</si>
  <si>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</si>
  <si>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</si>
  <si>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</si>
  <si>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</si>
  <si>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</si>
  <si>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</si>
  <si>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</si>
  <si>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</si>
  <si>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</si>
  <si>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</si>
  <si>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</si>
  <si>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</si>
  <si>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</si>
  <si>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</si>
  <si>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</si>
  <si>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</si>
  <si>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</si>
  <si>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</si>
  <si>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</si>
  <si>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</si>
  <si>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</si>
  <si>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</si>
  <si>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</si>
  <si>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</si>
  <si>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</si>
  <si>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</si>
  <si>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</si>
  <si>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</si>
  <si>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</si>
  <si>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</si>
  <si>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</si>
  <si>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</si>
  <si>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</si>
  <si>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</si>
  <si>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</si>
  <si>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</si>
  <si>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</si>
  <si>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</si>
  <si>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</si>
  <si>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</si>
  <si>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</si>
  <si>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</si>
  <si>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</si>
  <si>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</si>
  <si>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</si>
  <si>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</si>
  <si>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</si>
  <si>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</si>
  <si>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</si>
  <si>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</si>
  <si>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</si>
  <si>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</si>
  <si>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</si>
  <si>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</si>
  <si>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</si>
  <si>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</si>
  <si>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</si>
  <si>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</si>
  <si>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</si>
  <si>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</si>
  <si>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</si>
  <si>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</si>
  <si>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</si>
  <si>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</si>
  <si>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</si>
  <si>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</si>
  <si>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</si>
  <si>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</si>
  <si>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</si>
  <si>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</si>
  <si>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</si>
  <si>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</si>
  <si>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</si>
  <si>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</si>
  <si>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</si>
  <si>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</si>
  <si>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</si>
  <si>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</si>
  <si>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</si>
  <si>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</si>
  <si>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</si>
  <si>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</si>
  <si>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</si>
  <si>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</si>
  <si>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</si>
  <si>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</si>
  <si>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</si>
  <si>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</si>
  <si>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</si>
  <si>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</si>
  <si>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</si>
  <si>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</si>
  <si>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</si>
  <si>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</si>
  <si>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</si>
  <si>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</si>
  <si>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</si>
  <si>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</si>
  <si>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</si>
  <si>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</si>
  <si>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</si>
  <si>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</si>
  <si>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</si>
  <si>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</si>
  <si>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</si>
  <si>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</si>
  <si>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</si>
  <si>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</si>
  <si>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</si>
  <si>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</si>
  <si>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</si>
  <si>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</si>
  <si>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</si>
  <si>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</si>
  <si>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</si>
  <si>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</si>
  <si>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</si>
  <si>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</si>
  <si>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</si>
  <si>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</si>
  <si>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</si>
  <si>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</si>
  <si>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</si>
  <si>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</si>
  <si>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</si>
  <si>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</si>
  <si>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</si>
  <si>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</si>
  <si>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</si>
  <si>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</si>
  <si>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</si>
  <si>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</si>
  <si>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</si>
  <si>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</si>
  <si>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</si>
  <si>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</si>
  <si>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</si>
  <si>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</si>
  <si>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</si>
  <si>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</si>
  <si>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</si>
  <si>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</si>
  <si>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</si>
  <si>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</si>
  <si>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</si>
  <si>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</si>
  <si>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</si>
  <si>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</si>
  <si>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</si>
  <si>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</si>
  <si>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</si>
  <si>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</si>
  <si>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</si>
  <si>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</si>
  <si>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</si>
  <si>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</si>
  <si>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</si>
  <si>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</si>
  <si>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</si>
  <si>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</si>
  <si>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</si>
  <si>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</si>
  <si>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</si>
  <si>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</si>
  <si>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</si>
  <si>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</si>
  <si>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</si>
  <si>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</si>
  <si>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</si>
  <si>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</si>
  <si>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</si>
  <si>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</si>
  <si>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</si>
  <si>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</si>
  <si>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</si>
  <si>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</si>
  <si>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</si>
  <si>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</si>
  <si>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</si>
  <si>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</si>
  <si>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</si>
  <si>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</si>
  <si>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</si>
  <si>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</si>
  <si>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</si>
  <si>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</si>
  <si>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</si>
  <si>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</si>
  <si>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</si>
  <si>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</si>
  <si>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</si>
  <si>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</si>
  <si>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</si>
  <si>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</si>
  <si>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</si>
  <si>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</si>
  <si>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</si>
  <si>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</si>
  <si>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</si>
  <si>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</si>
  <si>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</si>
  <si>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</si>
  <si>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</si>
  <si>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</si>
  <si>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</si>
  <si>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</si>
  <si>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</si>
  <si>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</si>
  <si>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</si>
  <si>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</si>
  <si>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David Klemm</t>
  </si>
  <si>
    <t>Buck Steam Station</t>
  </si>
  <si>
    <t>16F100208</t>
  </si>
  <si>
    <t>Brant Alyea</t>
  </si>
  <si>
    <t>GWA-18S</t>
  </si>
  <si>
    <t>Sunny, Warm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</si>
</sst>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2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3" xfId="1" applyFont="1" applyBorder="1" applyAlignment="1" applyProtection="1">
      <alignment horizontal="right" vertical="center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0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0" fontId="5" fillId="0" borderId="22" xfId="1" applyFont="1" applyBorder="1" applyAlignment="1" applyProtection="1">
      <alignment horizontal="center"/>
    </xf>
    <xf numFmtId="0" fontId="6" fillId="4" borderId="5" xfId="1" applyFont="1" applyFill="1" applyBorder="1" applyAlignment="1" applyProtection="1">
      <alignment horizontal="center" vertic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2" borderId="0" xfId="1" applyFont="1" applyFill="1" applyProtection="1"/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64" fontId="5" fillId="0" borderId="5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 applyProtection="1">
      <alignment vertic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5" xfId="0" applyFont="1" applyFill="1" applyBorder="1" applyAlignment="1" applyProtection="1">
      <alignment horizontal="center"/>
    </xf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5" fillId="0" borderId="16" xfId="1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topLeftCell="A145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D6" sqref="D6:I6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119</v>
      </c>
      <c r="E3" s="207"/>
      <c r="F3" s="207"/>
      <c r="G3" s="207"/>
      <c r="H3" s="207"/>
      <c r="I3" s="208"/>
      <c r="J3" s="209" t="s">
        <v>49</v>
      </c>
      <c r="K3" s="210"/>
      <c r="L3" s="211">
        <v>42536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120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70.000000000000071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121</v>
      </c>
      <c r="E5" s="222"/>
      <c r="F5" s="222"/>
      <c r="G5" s="222"/>
      <c r="H5" s="222"/>
      <c r="I5" s="223"/>
      <c r="J5" s="224" t="s">
        <v>45</v>
      </c>
      <c r="K5" s="225"/>
      <c r="L5" s="233">
        <v>42536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194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0.46180555555555558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110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195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/>
      <c r="I9" s="252"/>
      <c r="J9" s="253" t="s">
        <v>69</v>
      </c>
      <c r="K9" s="254"/>
      <c r="L9" s="255">
        <v>42536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3.2000000000000011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23.9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27.1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36.700000000000003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2.0888100487868142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12.800000000000004</v>
      </c>
      <c r="H15" s="24" t="s">
        <v>36</v>
      </c>
      <c r="I15" s="20"/>
      <c r="J15" s="218" t="s">
        <v>128</v>
      </c>
      <c r="K15" s="219"/>
      <c r="L15" s="23">
        <f>IF(L14="","",L14*3)</f>
        <v>6.2664301463604426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18" t="s">
        <v>129</v>
      </c>
      <c r="K16" s="219"/>
      <c r="L16" s="23">
        <f>IF(L14="","",L14*5)</f>
        <v>10.444050243934072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02" t="s">
        <v>84</v>
      </c>
      <c r="J20" s="30">
        <f>IF(B32="","",TEXT(B32,"0\:00")+0)</f>
        <v>0.40277777777777773</v>
      </c>
      <c r="K20" s="31" t="s">
        <v>54</v>
      </c>
      <c r="L20" s="380">
        <f>IF(B58="","",TEXT(B58,"0\:00")+0)</f>
        <v>0.4513888888888889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26.700000000000003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36.700000000000003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10.100000000000001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26.424999999999997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31.700000000000003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3.6191571211309577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180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89" t="s">
        <v>151</v>
      </c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89"/>
      <c r="M34" s="290"/>
      <c r="N34" s="43"/>
      <c r="P34" s="301">
        <f t="shared" ref="P34:P56" si="1">IF(G34="","",ABS(G34-G33))</f>
        <v>9.9999999999999645E-2</v>
      </c>
      <c r="Q34" s="301"/>
      <c r="R34" s="302">
        <f t="shared" ref="R34:R56" si="2">IF(H34="","",ABS(H34-H33)/AVERAGE(H34,H33))</f>
        <v>0.22222222222222221</v>
      </c>
      <c r="S34" s="302"/>
      <c r="T34" s="303">
        <f t="shared" ref="T34:T56" si="3">IF(I34="","",ABS(I34-I33))</f>
        <v>8.9999999999999858E-2</v>
      </c>
      <c r="U34" s="303"/>
      <c r="V34" s="304">
        <f t="shared" ref="V34:V56" si="4">IF(K34="","",K34)</f>
        <v>750</v>
      </c>
      <c r="W34" s="305"/>
      <c r="X34" s="293">
        <f t="shared" ref="X34:X56" si="5">IF(K34="","",ABS(K34-K33)/AVERAGE(K34,K33))</f>
        <v>0.2857142857142857</v>
      </c>
      <c r="Y34" s="294"/>
      <c r="Z34" s="306">
        <f t="shared" ref="Z34:Z56" si="6">IF(E34="","",E34-$G$13)</f>
        <v>0.39000000000000057</v>
      </c>
      <c r="AA34" s="307"/>
      <c r="AB34" s="302">
        <f>IF($G$23="Unknown","",IF(E34="","",(E34-$G$13)/$G$23))</f>
        <v>3.8613861386138662E-2</v>
      </c>
      <c r="AC34" s="302"/>
      <c r="AD34" s="306">
        <f>IF(E34="",-0.0001,(E33-E34))</f>
        <v>-2.9999999999997584E-2</v>
      </c>
      <c r="AE34" s="307"/>
      <c r="AF34" s="302">
        <f t="shared" ref="AF34:AF56" si="7">IF(F34="","",ABS(F34-F33)/AVERAGE(F34,F33))</f>
        <v>1.2422360248447159E-2</v>
      </c>
      <c r="AG34" s="302"/>
      <c r="AH34" s="302">
        <f>IF(J34="","",ABS(J34-J33)/AVERAGE(J34,J33))</f>
        <v>3.7916757463499748E-2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89"/>
      <c r="M35" s="290"/>
      <c r="N35" s="43"/>
      <c r="P35" s="301">
        <f>IF(G35="","",ABS(G35-G34))</f>
        <v>0.17999999999999972</v>
      </c>
      <c r="Q35" s="301"/>
      <c r="R35" s="302">
        <f t="shared" si="2"/>
        <v>0.18181818181818182</v>
      </c>
      <c r="S35" s="302"/>
      <c r="T35" s="303">
        <f t="shared" si="3"/>
        <v>0.20000000000000018</v>
      </c>
      <c r="U35" s="303"/>
      <c r="V35" s="304">
        <f t="shared" si="4"/>
        <v>600</v>
      </c>
      <c r="W35" s="305"/>
      <c r="X35" s="293">
        <f t="shared" si="5"/>
        <v>0.22222222222222221</v>
      </c>
      <c r="Y35" s="294"/>
      <c r="Z35" s="306">
        <f t="shared" si="6"/>
        <v>0.40000000000000213</v>
      </c>
      <c r="AA35" s="307"/>
      <c r="AB35" s="302">
        <f t="shared" ref="AB35:AB56" si="8">IF($G$23="Unknown","",IF(E35="","",(E35-$G$13)/$G$23))</f>
        <v>3.9603960396039813E-2</v>
      </c>
      <c r="AC35" s="302"/>
      <c r="AD35" s="306">
        <f t="shared" ref="AD35:AD43" si="9">IF(E35="",-0.0001,(E34-E35))</f>
        <v>-1.0000000000001563E-2</v>
      </c>
      <c r="AE35" s="307"/>
      <c r="AF35" s="302">
        <f t="shared" si="7"/>
        <v>1.2578616352201213E-2</v>
      </c>
      <c r="AG35" s="302"/>
      <c r="AH35" s="302">
        <f t="shared" ref="AH35:AH43" si="10">IF(J35="","",ABS(J35-J34)/AVERAGE(J35,J34))</f>
        <v>0.20092886824737224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8"/>
      <c r="M36" s="309"/>
      <c r="N36" s="43"/>
      <c r="P36" s="301">
        <f t="shared" si="1"/>
        <v>0.32000000000000028</v>
      </c>
      <c r="Q36" s="301"/>
      <c r="R36" s="302">
        <f t="shared" si="2"/>
        <v>0.10526315789473684</v>
      </c>
      <c r="S36" s="302"/>
      <c r="T36" s="303">
        <f t="shared" si="3"/>
        <v>1.0999999999999996</v>
      </c>
      <c r="U36" s="303"/>
      <c r="V36" s="304">
        <f t="shared" si="4"/>
        <v>400</v>
      </c>
      <c r="W36" s="305"/>
      <c r="X36" s="293">
        <f t="shared" si="5"/>
        <v>0.4</v>
      </c>
      <c r="Y36" s="294"/>
      <c r="Z36" s="306">
        <f t="shared" si="6"/>
        <v>0.45000000000000284</v>
      </c>
      <c r="AA36" s="307"/>
      <c r="AB36" s="302">
        <f t="shared" si="8"/>
        <v>4.455445544554483E-2</v>
      </c>
      <c r="AC36" s="302"/>
      <c r="AD36" s="306">
        <f t="shared" si="9"/>
        <v>-5.0000000000000711E-2</v>
      </c>
      <c r="AE36" s="307"/>
      <c r="AF36" s="302">
        <f t="shared" si="7"/>
        <v>6.3492063492064394E-3</v>
      </c>
      <c r="AG36" s="302"/>
      <c r="AH36" s="302">
        <f t="shared" si="10"/>
        <v>5.5865921787709494E-2</v>
      </c>
      <c r="AI36" s="302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89"/>
      <c r="M37" s="290"/>
      <c r="N37" s="43"/>
      <c r="P37" s="301">
        <f t="shared" si="1"/>
        <v>0.19000000000000039</v>
      </c>
      <c r="Q37" s="301"/>
      <c r="R37" s="302">
        <f t="shared" si="2"/>
        <v>0.11764705882352941</v>
      </c>
      <c r="S37" s="302"/>
      <c r="T37" s="303">
        <f t="shared" si="3"/>
        <v>0.20000000000000018</v>
      </c>
      <c r="U37" s="303"/>
      <c r="V37" s="304">
        <f t="shared" si="4"/>
        <v>100</v>
      </c>
      <c r="W37" s="305"/>
      <c r="X37" s="293">
        <f t="shared" si="5"/>
        <v>1.2</v>
      </c>
      <c r="Y37" s="294"/>
      <c r="Z37" s="306">
        <f t="shared" si="6"/>
        <v>0.47000000000000242</v>
      </c>
      <c r="AA37" s="307"/>
      <c r="AB37" s="302">
        <f t="shared" si="8"/>
        <v>4.653465346534677E-2</v>
      </c>
      <c r="AC37" s="302"/>
      <c r="AD37" s="306">
        <f t="shared" si="9"/>
        <v>-1.9999999999999574E-2</v>
      </c>
      <c r="AE37" s="307"/>
      <c r="AF37" s="302">
        <f t="shared" si="7"/>
        <v>3.1796502384738132E-3</v>
      </c>
      <c r="AG37" s="302"/>
      <c r="AH37" s="302">
        <f t="shared" si="10"/>
        <v>5.3097345132743362E-2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89"/>
      <c r="M38" s="290"/>
      <c r="N38" s="43"/>
      <c r="P38" s="301">
        <f t="shared" si="1"/>
        <v>0</v>
      </c>
      <c r="Q38" s="301"/>
      <c r="R38" s="302">
        <f t="shared" si="2"/>
        <v>0.2857142857142857</v>
      </c>
      <c r="S38" s="302"/>
      <c r="T38" s="303">
        <f t="shared" si="3"/>
        <v>0.20000000000000018</v>
      </c>
      <c r="U38" s="303"/>
      <c r="V38" s="304">
        <f t="shared" si="4"/>
        <v>70</v>
      </c>
      <c r="W38" s="305"/>
      <c r="X38" s="293">
        <f t="shared" si="5"/>
        <v>0.35294117647058826</v>
      </c>
      <c r="Y38" s="294"/>
      <c r="Z38" s="306">
        <f t="shared" si="6"/>
        <v>0.5</v>
      </c>
      <c r="AA38" s="307"/>
      <c r="AB38" s="302">
        <f t="shared" si="8"/>
        <v>4.95049504950495E-2</v>
      </c>
      <c r="AC38" s="302"/>
      <c r="AD38" s="306">
        <f t="shared" si="9"/>
        <v>-2.9999999999997584E-2</v>
      </c>
      <c r="AE38" s="307"/>
      <c r="AF38" s="302">
        <f t="shared" si="7"/>
        <v>7.0086014654348154E-3</v>
      </c>
      <c r="AG38" s="302"/>
      <c r="AH38" s="302">
        <f t="shared" si="10"/>
        <v>2.4539877300613498E-2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89"/>
      <c r="M39" s="290"/>
      <c r="N39" s="43"/>
      <c r="P39" s="301">
        <f t="shared" si="1"/>
        <v>0</v>
      </c>
      <c r="Q39" s="301"/>
      <c r="R39" s="302">
        <f t="shared" si="2"/>
        <v>0.2857142857142857</v>
      </c>
      <c r="S39" s="302"/>
      <c r="T39" s="303">
        <f t="shared" si="3"/>
        <v>0.19999999999999929</v>
      </c>
      <c r="U39" s="303"/>
      <c r="V39" s="304">
        <f t="shared" si="4"/>
        <v>20</v>
      </c>
      <c r="W39" s="305"/>
      <c r="X39" s="293">
        <f t="shared" si="5"/>
        <v>1.1111111111111112</v>
      </c>
      <c r="Y39" s="294"/>
      <c r="Z39" s="306">
        <f t="shared" si="6"/>
        <v>0.53000000000000114</v>
      </c>
      <c r="AA39" s="307"/>
      <c r="AB39" s="302">
        <f t="shared" si="8"/>
        <v>5.2475247524752577E-2</v>
      </c>
      <c r="AC39" s="302"/>
      <c r="AD39" s="306">
        <f t="shared" si="9"/>
        <v>-3.0000000000001137E-2</v>
      </c>
      <c r="AE39" s="307"/>
      <c r="AF39" s="302">
        <f t="shared" si="7"/>
        <v>6.414368184733895E-3</v>
      </c>
      <c r="AG39" s="302"/>
      <c r="AH39" s="302">
        <f t="shared" si="10"/>
        <v>1.8461538461538463E-2</v>
      </c>
      <c r="AI39" s="302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89"/>
      <c r="M40" s="290"/>
      <c r="N40" s="43"/>
      <c r="P40" s="301">
        <f t="shared" si="1"/>
        <v>0</v>
      </c>
      <c r="Q40" s="301"/>
      <c r="R40" s="302">
        <f t="shared" si="2"/>
        <v>0.13523131672597871</v>
      </c>
      <c r="S40" s="302"/>
      <c r="T40" s="303">
        <f t="shared" si="3"/>
        <v>0.10000000000000053</v>
      </c>
      <c r="U40" s="303"/>
      <c r="V40" s="304">
        <f t="shared" si="4"/>
        <v>9.6</v>
      </c>
      <c r="W40" s="305"/>
      <c r="X40" s="293">
        <f t="shared" si="5"/>
        <v>0.70270270270270274</v>
      </c>
      <c r="Y40" s="294"/>
      <c r="Z40" s="306">
        <f t="shared" si="6"/>
        <v>0.52000000000000313</v>
      </c>
      <c r="AA40" s="307"/>
      <c r="AB40" s="302">
        <f t="shared" si="8"/>
        <v>5.1485148514851788E-2</v>
      </c>
      <c r="AC40" s="302"/>
      <c r="AD40" s="306">
        <f t="shared" si="9"/>
        <v>9.9999999999980105E-3</v>
      </c>
      <c r="AE40" s="307"/>
      <c r="AF40" s="302">
        <f>IF(F40="","",ABS(F40-F39)/AVERAGE(F40,F39))</f>
        <v>1.5564202334630248E-2</v>
      </c>
      <c r="AG40" s="302"/>
      <c r="AH40" s="302">
        <f t="shared" si="10"/>
        <v>0</v>
      </c>
      <c r="AI40" s="302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89"/>
      <c r="M41" s="290"/>
      <c r="N41" s="43"/>
      <c r="P41" s="301">
        <f t="shared" si="1"/>
        <v>0</v>
      </c>
      <c r="Q41" s="301"/>
      <c r="R41" s="302">
        <f t="shared" si="2"/>
        <v>0</v>
      </c>
      <c r="S41" s="302"/>
      <c r="T41" s="303">
        <f t="shared" si="3"/>
        <v>9.9999999999999645E-2</v>
      </c>
      <c r="U41" s="303"/>
      <c r="V41" s="304">
        <f t="shared" si="4"/>
        <v>9.9</v>
      </c>
      <c r="W41" s="305"/>
      <c r="X41" s="293">
        <f t="shared" si="5"/>
        <v>3.0769230769230844E-2</v>
      </c>
      <c r="Y41" s="294"/>
      <c r="Z41" s="306">
        <f t="shared" si="6"/>
        <v>0.51000000000000156</v>
      </c>
      <c r="AA41" s="307"/>
      <c r="AB41" s="302">
        <f t="shared" si="8"/>
        <v>5.0495049504950644E-2</v>
      </c>
      <c r="AC41" s="302"/>
      <c r="AD41" s="306">
        <f t="shared" si="9"/>
        <v>1.0000000000001563E-2</v>
      </c>
      <c r="AE41" s="307"/>
      <c r="AF41" s="302">
        <f t="shared" si="7"/>
        <v>3.273322422258639E-3</v>
      </c>
      <c r="AG41" s="302"/>
      <c r="AH41" s="302">
        <f t="shared" si="10"/>
        <v>0</v>
      </c>
      <c r="AI41" s="302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89"/>
      <c r="M42" s="290"/>
      <c r="N42" s="43"/>
      <c r="P42" s="301">
        <f t="shared" si="1"/>
        <v>0</v>
      </c>
      <c r="Q42" s="301"/>
      <c r="R42" s="302">
        <f t="shared" si="2"/>
        <v>0</v>
      </c>
      <c r="S42" s="302"/>
      <c r="T42" s="303">
        <f t="shared" si="3"/>
        <v>0.10000000000000053</v>
      </c>
      <c r="U42" s="303"/>
      <c r="V42" s="304">
        <f t="shared" si="4"/>
        <v>8.99</v>
      </c>
      <c r="W42" s="305"/>
      <c r="X42" s="293">
        <f t="shared" si="5"/>
        <v>9.6347273689782964E-2</v>
      </c>
      <c r="Y42" s="294"/>
      <c r="Z42" s="306">
        <f t="shared" si="6"/>
        <v>0.5</v>
      </c>
      <c r="AA42" s="307"/>
      <c r="AB42" s="302">
        <f t="shared" si="8"/>
        <v>4.95049504950495E-2</v>
      </c>
      <c r="AC42" s="302"/>
      <c r="AD42" s="306">
        <f t="shared" si="9"/>
        <v>1.0000000000001563E-2</v>
      </c>
      <c r="AE42" s="307"/>
      <c r="AF42" s="302">
        <f t="shared" si="7"/>
        <v>6.5595277140044516E-4</v>
      </c>
      <c r="AG42" s="302"/>
      <c r="AH42" s="302">
        <f t="shared" si="10"/>
        <v>0</v>
      </c>
      <c r="AI42" s="302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89" t="s">
        <v>112</v>
      </c>
      <c r="M43" s="290"/>
      <c r="N43" s="43"/>
      <c r="P43" s="301">
        <f t="shared" si="1"/>
        <v>0</v>
      </c>
      <c r="Q43" s="301"/>
      <c r="R43" s="302">
        <f t="shared" si="2"/>
        <v>3.3635187580853744E-2</v>
      </c>
      <c r="S43" s="302"/>
      <c r="T43" s="303">
        <f t="shared" si="3"/>
        <v>0</v>
      </c>
      <c r="U43" s="303"/>
      <c r="V43" s="304">
        <f t="shared" si="4"/>
        <v>8.82</v>
      </c>
      <c r="W43" s="305"/>
      <c r="X43" s="293">
        <f t="shared" si="5"/>
        <v>1.9090398652442438E-2</v>
      </c>
      <c r="Y43" s="294"/>
      <c r="Z43" s="306">
        <f t="shared" si="6"/>
        <v>0.10000000000000142</v>
      </c>
      <c r="AA43" s="307"/>
      <c r="AB43" s="302">
        <f t="shared" si="8"/>
        <v>9.9009900990100399E-3</v>
      </c>
      <c r="AC43" s="302"/>
      <c r="AD43" s="306">
        <f t="shared" si="9"/>
        <v>0.39999999999999858</v>
      </c>
      <c r="AE43" s="307"/>
      <c r="AF43" s="302">
        <f t="shared" si="7"/>
        <v>6.5638332786345835E-4</v>
      </c>
      <c r="AG43" s="302"/>
      <c r="AH43" s="302">
        <f t="shared" si="10"/>
        <v>0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ref="AH44:AH56" si="11">IF(J44="","",ABS(J44-J43)/AVERAGE(J44,J43))</f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2">IF(E45="",-0.0001,(E44-E45))</f>
        <v>-1E-4</v>
      </c>
      <c r="AE45" s="307"/>
      <c r="AF45" s="293" t="str">
        <f t="shared" si="7"/>
        <v/>
      </c>
      <c r="AG45" s="294"/>
      <c r="AH45" s="302" t="str">
        <f t="shared" si="11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2"/>
        <v>-1E-4</v>
      </c>
      <c r="AE46" s="307"/>
      <c r="AF46" s="302" t="str">
        <f t="shared" si="7"/>
        <v/>
      </c>
      <c r="AG46" s="302"/>
      <c r="AH46" s="302" t="str">
        <f t="shared" si="11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2"/>
        <v>-1E-4</v>
      </c>
      <c r="AE47" s="307"/>
      <c r="AF47" s="302" t="str">
        <f t="shared" si="7"/>
        <v/>
      </c>
      <c r="AG47" s="302"/>
      <c r="AH47" s="302" t="str">
        <f t="shared" si="11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2"/>
        <v>-1E-4</v>
      </c>
      <c r="AE48" s="307"/>
      <c r="AF48" s="302" t="str">
        <f t="shared" si="7"/>
        <v/>
      </c>
      <c r="AG48" s="302"/>
      <c r="AH48" s="302" t="str">
        <f t="shared" si="11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2"/>
        <v>-1E-4</v>
      </c>
      <c r="AE49" s="307"/>
      <c r="AF49" s="302" t="str">
        <f t="shared" si="7"/>
        <v/>
      </c>
      <c r="AG49" s="302"/>
      <c r="AH49" s="302" t="str">
        <f t="shared" si="11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2"/>
        <v>-1E-4</v>
      </c>
      <c r="AE50" s="307"/>
      <c r="AF50" s="302" t="str">
        <f t="shared" si="7"/>
        <v/>
      </c>
      <c r="AG50" s="302"/>
      <c r="AH50" s="302" t="str">
        <f t="shared" si="11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2"/>
        <v>-1E-4</v>
      </c>
      <c r="AE51" s="307"/>
      <c r="AF51" s="302" t="str">
        <f t="shared" si="7"/>
        <v/>
      </c>
      <c r="AG51" s="302"/>
      <c r="AH51" s="302" t="str">
        <f t="shared" si="11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2"/>
        <v>-1E-4</v>
      </c>
      <c r="AE52" s="307"/>
      <c r="AF52" s="302" t="str">
        <f t="shared" si="7"/>
        <v/>
      </c>
      <c r="AG52" s="302"/>
      <c r="AH52" s="302" t="str">
        <f t="shared" si="11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2"/>
        <v>-1E-4</v>
      </c>
      <c r="AE53" s="307"/>
      <c r="AF53" s="302" t="str">
        <f t="shared" si="7"/>
        <v/>
      </c>
      <c r="AG53" s="302"/>
      <c r="AH53" s="302" t="str">
        <f t="shared" si="11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2"/>
        <v>-1E-4</v>
      </c>
      <c r="AE54" s="307"/>
      <c r="AF54" s="302" t="str">
        <f t="shared" si="7"/>
        <v/>
      </c>
      <c r="AG54" s="302"/>
      <c r="AH54" s="302" t="str">
        <f t="shared" si="11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2"/>
        <v>-1E-4</v>
      </c>
      <c r="AE55" s="307"/>
      <c r="AF55" s="302" t="str">
        <f t="shared" si="7"/>
        <v/>
      </c>
      <c r="AG55" s="302"/>
      <c r="AH55" s="302" t="str">
        <f t="shared" si="11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2"/>
        <v>-1E-4</v>
      </c>
      <c r="AE56" s="307"/>
      <c r="AF56" s="302" t="str">
        <f t="shared" si="7"/>
        <v/>
      </c>
      <c r="AG56" s="302"/>
      <c r="AH56" s="302" t="str">
        <f t="shared" si="11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15" t="s">
        <v>67</v>
      </c>
      <c r="D60" s="323" t="s">
        <v>25</v>
      </c>
      <c r="E60" s="323"/>
      <c r="F60" s="339" t="s">
        <v>66</v>
      </c>
      <c r="G60" s="340"/>
      <c r="H60" s="341"/>
      <c r="I60" s="12">
        <v>1105</v>
      </c>
      <c r="J60" s="342" t="s">
        <v>107</v>
      </c>
      <c r="K60" s="343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24" t="s">
        <v>102</v>
      </c>
      <c r="E64" s="124" t="s">
        <v>103</v>
      </c>
      <c r="F64" s="319" t="s">
        <v>122</v>
      </c>
      <c r="G64" s="320"/>
      <c r="H64" s="317" t="s">
        <v>32</v>
      </c>
      <c r="I64" s="318"/>
      <c r="J64" s="124" t="s">
        <v>102</v>
      </c>
      <c r="K64" s="124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.75" customHeight="1" x14ac:dyDescent="0.25">
      <c r="A65" s="347"/>
      <c r="B65" s="321" t="s">
        <v>186</v>
      </c>
      <c r="C65" s="322"/>
      <c r="D65" s="100">
        <v>3</v>
      </c>
      <c r="E65" s="100" t="s">
        <v>159</v>
      </c>
      <c r="F65" s="323" t="s">
        <v>60</v>
      </c>
      <c r="G65" s="324"/>
      <c r="H65" s="321" t="s">
        <v>16</v>
      </c>
      <c r="I65" s="322"/>
      <c r="J65" s="100">
        <v>3</v>
      </c>
      <c r="K65" s="100" t="s">
        <v>156</v>
      </c>
      <c r="L65" s="323" t="s">
        <v>13</v>
      </c>
      <c r="M65" s="324"/>
      <c r="N65" s="202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316" t="s">
        <v>86</v>
      </c>
      <c r="BR65" s="316"/>
      <c r="BS65" s="316"/>
      <c r="BT65" s="316"/>
      <c r="BU65" s="316"/>
      <c r="BV65" s="316"/>
      <c r="BW65" s="316"/>
      <c r="BX65" s="77" t="s">
        <v>21</v>
      </c>
      <c r="BY65" s="314" t="s">
        <v>11</v>
      </c>
      <c r="BZ65" s="315"/>
      <c r="CA65" s="316" t="s">
        <v>19</v>
      </c>
      <c r="CB65" s="316"/>
      <c r="CC65" s="316"/>
    </row>
    <row r="66" spans="1:81" ht="15" customHeight="1" x14ac:dyDescent="0.25">
      <c r="A66" s="347"/>
      <c r="B66" s="321" t="s">
        <v>167</v>
      </c>
      <c r="C66" s="322"/>
      <c r="D66" s="100">
        <v>1</v>
      </c>
      <c r="E66" s="100" t="s">
        <v>134</v>
      </c>
      <c r="F66" s="323" t="s">
        <v>104</v>
      </c>
      <c r="G66" s="324"/>
      <c r="H66" s="321" t="s">
        <v>3</v>
      </c>
      <c r="I66" s="322"/>
      <c r="J66" s="100">
        <v>3</v>
      </c>
      <c r="K66" s="100" t="s">
        <v>135</v>
      </c>
      <c r="L66" s="323" t="s">
        <v>13</v>
      </c>
      <c r="M66" s="324"/>
      <c r="N66" s="202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316" t="s">
        <v>87</v>
      </c>
      <c r="BR66" s="316"/>
      <c r="BS66" s="316"/>
      <c r="BT66" s="316"/>
      <c r="BU66" s="316"/>
      <c r="BV66" s="316"/>
      <c r="BW66" s="316"/>
      <c r="BX66" s="77" t="s">
        <v>21</v>
      </c>
      <c r="BY66" s="314" t="s">
        <v>7</v>
      </c>
      <c r="BZ66" s="315"/>
      <c r="CA66" s="316" t="s">
        <v>19</v>
      </c>
      <c r="CB66" s="316"/>
      <c r="CC66" s="316"/>
    </row>
    <row r="67" spans="1:81" ht="15" customHeight="1" x14ac:dyDescent="0.25">
      <c r="A67" s="347"/>
      <c r="B67" s="321" t="s">
        <v>170</v>
      </c>
      <c r="C67" s="322"/>
      <c r="D67" s="100">
        <v>3</v>
      </c>
      <c r="E67" s="100" t="s">
        <v>133</v>
      </c>
      <c r="F67" s="323" t="s">
        <v>13</v>
      </c>
      <c r="G67" s="324"/>
      <c r="H67" s="321" t="s">
        <v>165</v>
      </c>
      <c r="I67" s="322"/>
      <c r="J67" s="100">
        <v>1</v>
      </c>
      <c r="K67" s="100" t="s">
        <v>135</v>
      </c>
      <c r="L67" s="323" t="s">
        <v>74</v>
      </c>
      <c r="M67" s="324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325" t="s">
        <v>88</v>
      </c>
      <c r="BR67" s="326"/>
      <c r="BS67" s="326"/>
      <c r="BT67" s="326"/>
      <c r="BU67" s="326"/>
      <c r="BV67" s="326"/>
      <c r="BW67" s="327"/>
      <c r="BX67" s="77" t="s">
        <v>17</v>
      </c>
      <c r="BY67" s="328" t="s">
        <v>7</v>
      </c>
      <c r="BZ67" s="314"/>
      <c r="CA67" s="316" t="s">
        <v>19</v>
      </c>
      <c r="CB67" s="316"/>
      <c r="CC67" s="316"/>
    </row>
    <row r="68" spans="1:81" ht="15" customHeight="1" x14ac:dyDescent="0.25">
      <c r="A68" s="347"/>
      <c r="B68" s="333"/>
      <c r="C68" s="334"/>
      <c r="D68" s="9"/>
      <c r="E68" s="9"/>
      <c r="F68" s="335"/>
      <c r="G68" s="336"/>
      <c r="H68" s="337"/>
      <c r="I68" s="338"/>
      <c r="J68" s="96"/>
      <c r="K68" s="96"/>
      <c r="L68" s="221"/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347"/>
      <c r="B69" s="358"/>
      <c r="C69" s="359"/>
      <c r="D69" s="10"/>
      <c r="E69" s="117"/>
      <c r="F69" s="360"/>
      <c r="G69" s="361"/>
      <c r="H69" s="362"/>
      <c r="I69" s="250"/>
      <c r="J69" s="97"/>
      <c r="K69" s="118"/>
      <c r="L69" s="363"/>
      <c r="M69" s="364"/>
      <c r="N69" s="202"/>
      <c r="Q69" s="78"/>
      <c r="S69" s="78"/>
      <c r="T69" s="78"/>
      <c r="BQ69" s="316" t="s">
        <v>89</v>
      </c>
      <c r="BR69" s="316"/>
      <c r="BS69" s="316"/>
      <c r="BT69" s="316"/>
      <c r="BU69" s="316"/>
      <c r="BV69" s="316"/>
      <c r="BW69" s="316"/>
      <c r="BX69" s="77" t="s">
        <v>21</v>
      </c>
      <c r="BY69" s="314" t="s">
        <v>11</v>
      </c>
      <c r="BZ69" s="315"/>
      <c r="CA69" s="316" t="s">
        <v>74</v>
      </c>
      <c r="CB69" s="316"/>
      <c r="CC69" s="316"/>
    </row>
    <row r="70" spans="1:81" ht="9.9499999999999993" customHeight="1" thickBot="1" x14ac:dyDescent="0.3">
      <c r="A70" s="283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5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352"/>
      <c r="C72" s="352"/>
      <c r="D72" s="352"/>
      <c r="E72" s="353"/>
      <c r="F72" s="354"/>
      <c r="G72" s="354"/>
      <c r="H72" s="354"/>
      <c r="I72" s="354"/>
      <c r="J72" s="354"/>
      <c r="K72" s="355"/>
      <c r="L72" s="365" t="str">
        <f ca="1">IF(B72="","",NOW())</f>
        <v/>
      </c>
      <c r="M72" s="365"/>
      <c r="N72" s="82"/>
    </row>
    <row r="73" spans="1:81" ht="45" customHeight="1" x14ac:dyDescent="0.25">
      <c r="A73" s="147" t="s">
        <v>18</v>
      </c>
      <c r="B73" s="356"/>
      <c r="C73" s="356"/>
      <c r="D73" s="356"/>
      <c r="E73" s="353"/>
      <c r="F73" s="357"/>
      <c r="G73" s="357"/>
      <c r="H73" s="357"/>
      <c r="I73" s="357"/>
      <c r="J73" s="357"/>
      <c r="K73" s="355"/>
      <c r="L73" s="366" t="str">
        <f ca="1">IF(B73="","",NOW())</f>
        <v/>
      </c>
      <c r="M73" s="366"/>
      <c r="N73" s="82"/>
    </row>
    <row r="74" spans="1:81" ht="9" customHeight="1" x14ac:dyDescent="0.25">
      <c r="A74" s="83"/>
      <c r="B74" s="84"/>
      <c r="C74" s="84"/>
      <c r="D74" s="348"/>
      <c r="E74" s="348"/>
      <c r="F74" s="348"/>
      <c r="G74" s="348"/>
      <c r="H74" s="348"/>
      <c r="I74" s="348"/>
      <c r="J74" s="348"/>
      <c r="K74" s="348"/>
      <c r="L74" s="348"/>
      <c r="M74" s="85"/>
      <c r="N74" s="86"/>
    </row>
    <row r="75" spans="1:81" ht="15" customHeight="1" x14ac:dyDescent="0.25">
      <c r="A75" s="148" t="s">
        <v>56</v>
      </c>
      <c r="B75" s="367" t="s">
        <v>100</v>
      </c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8"/>
    </row>
    <row r="76" spans="1:81" ht="15" customHeight="1" thickBot="1" x14ac:dyDescent="0.3">
      <c r="A76" s="87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70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349">
        <v>42607.34375</v>
      </c>
      <c r="M77" s="349"/>
      <c r="N77" s="349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activeCell="D76" sqref="D76:L76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267</v>
      </c>
      <c r="E3" s="207"/>
      <c r="F3" s="207"/>
      <c r="G3" s="207"/>
      <c r="H3" s="207"/>
      <c r="I3" s="208"/>
      <c r="J3" s="209" t="s">
        <v>49</v>
      </c>
      <c r="K3" s="210"/>
      <c r="L3" s="211">
        <v>42641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264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90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265</v>
      </c>
      <c r="E5" s="222"/>
      <c r="F5" s="222"/>
      <c r="G5" s="222"/>
      <c r="H5" s="222"/>
      <c r="I5" s="223"/>
      <c r="J5" s="224" t="s">
        <v>45</v>
      </c>
      <c r="K5" s="225"/>
      <c r="L5" s="233">
        <v>42641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270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0.4826388888888889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271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266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 t="s">
        <v>268</v>
      </c>
      <c r="E9" s="250"/>
      <c r="F9" s="251" t="s">
        <v>82</v>
      </c>
      <c r="G9" s="248"/>
      <c r="H9" s="252">
        <v>24711</v>
      </c>
      <c r="I9" s="252"/>
      <c r="J9" s="253" t="s">
        <v>69</v>
      </c>
      <c r="K9" s="254"/>
      <c r="L9" s="255">
        <v>42641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9.9499999999999993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19.515000000000001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61.84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81.355000000000004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139.9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12.738477531898335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78.06</v>
      </c>
      <c r="H15" s="24" t="s">
        <v>36</v>
      </c>
      <c r="I15" s="20"/>
      <c r="J15" s="218" t="s">
        <v>128</v>
      </c>
      <c r="K15" s="219"/>
      <c r="L15" s="23">
        <f>IF(L14="","",L14*3)</f>
        <v>38.215432595695006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53" t="s">
        <v>130</v>
      </c>
      <c r="G16" s="168">
        <v>2.9</v>
      </c>
      <c r="H16" s="28" t="s">
        <v>207</v>
      </c>
      <c r="I16" s="20"/>
      <c r="J16" s="218" t="s">
        <v>129</v>
      </c>
      <c r="K16" s="219"/>
      <c r="L16" s="23">
        <f>IF(L14="","",L14*5)</f>
        <v>63.692387659491672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9.9499999999999993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24</v>
      </c>
      <c r="H20" s="322"/>
      <c r="I20" s="153" t="s">
        <v>84</v>
      </c>
      <c r="J20" s="30">
        <f>IF(B32="","",TEXT(B32,"0\:00")+0)</f>
        <v>0.41805555555555557</v>
      </c>
      <c r="K20" s="31" t="s">
        <v>54</v>
      </c>
      <c r="L20" s="380">
        <f>IF(B58="","",TEXT(B58,"0\:00")+0)</f>
        <v>0.48055555555555557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68"/>
      <c r="I21" s="154" t="s">
        <v>71</v>
      </c>
      <c r="J21" s="2"/>
      <c r="K21" s="31" t="s">
        <v>72</v>
      </c>
      <c r="L21" s="14"/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129.9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135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139.9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73.16</v>
      </c>
      <c r="H23" s="189"/>
      <c r="I23" s="35" t="s">
        <v>36</v>
      </c>
      <c r="J23" s="350" t="s">
        <v>191</v>
      </c>
      <c r="K23" s="351"/>
      <c r="L23" s="3">
        <v>200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80.13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134.9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2.3775484737356631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100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9.9499999999999993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1002</v>
      </c>
      <c r="C32" s="45">
        <v>0</v>
      </c>
      <c r="D32" s="171">
        <v>100</v>
      </c>
      <c r="E32" s="172">
        <v>65.349999999999994</v>
      </c>
      <c r="F32" s="173">
        <v>18.3</v>
      </c>
      <c r="G32" s="45">
        <v>6.45</v>
      </c>
      <c r="H32" s="174">
        <v>563.20000000000005</v>
      </c>
      <c r="I32" s="170">
        <v>0.79</v>
      </c>
      <c r="J32" s="171">
        <v>-22.4</v>
      </c>
      <c r="K32" s="45">
        <v>36.380000000000003</v>
      </c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1007</v>
      </c>
      <c r="C33" s="64">
        <f>IF(D33="","",(D33*((S91-S90)*60*24))/3785.41178)</f>
        <v>0.13208602631864749</v>
      </c>
      <c r="D33" s="4">
        <v>100</v>
      </c>
      <c r="E33" s="5">
        <v>65.66</v>
      </c>
      <c r="F33" s="15">
        <v>19</v>
      </c>
      <c r="G33" s="6">
        <v>6.46</v>
      </c>
      <c r="H33" s="7">
        <v>562.4</v>
      </c>
      <c r="I33" s="15">
        <v>0.39</v>
      </c>
      <c r="J33" s="4">
        <v>-25.6</v>
      </c>
      <c r="K33" s="6">
        <v>34.799999999999997</v>
      </c>
      <c r="L33" s="289"/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1012</v>
      </c>
      <c r="C34" s="64">
        <f t="shared" ref="C34:C56" si="0">IF(D34="","",(D34*((S92-S91)*60*24))/3785.41178+C33)</f>
        <v>0.26417205263729499</v>
      </c>
      <c r="D34" s="4">
        <v>100</v>
      </c>
      <c r="E34" s="5">
        <v>66.11</v>
      </c>
      <c r="F34" s="15">
        <v>19.2</v>
      </c>
      <c r="G34" s="6">
        <v>6.46</v>
      </c>
      <c r="H34" s="7">
        <v>565</v>
      </c>
      <c r="I34" s="15">
        <v>0.3</v>
      </c>
      <c r="J34" s="4">
        <v>-25.2</v>
      </c>
      <c r="K34" s="6">
        <v>25.9</v>
      </c>
      <c r="L34" s="289"/>
      <c r="M34" s="290"/>
      <c r="N34" s="43"/>
      <c r="P34" s="301">
        <f t="shared" ref="P34:P56" si="1">IF(G34="","",ABS(G34-G33))</f>
        <v>0</v>
      </c>
      <c r="Q34" s="301"/>
      <c r="R34" s="302">
        <f t="shared" ref="R34:R56" si="2">IF(H34="","",ABS(H34-H33)/AVERAGE(H34,H33))</f>
        <v>4.6123824729466427E-3</v>
      </c>
      <c r="S34" s="302"/>
      <c r="T34" s="303">
        <f t="shared" ref="T34:T56" si="3">IF(I34="","",ABS(I34-I33))</f>
        <v>9.0000000000000024E-2</v>
      </c>
      <c r="U34" s="303"/>
      <c r="V34" s="304">
        <f t="shared" ref="V34:V56" si="4">IF(K34="","",K34)</f>
        <v>25.9</v>
      </c>
      <c r="W34" s="305"/>
      <c r="X34" s="293">
        <f t="shared" ref="X34:X56" si="5">IF(K34="","",ABS(K34-K33)/AVERAGE(K34,K33))</f>
        <v>0.29324546952224051</v>
      </c>
      <c r="Y34" s="294"/>
      <c r="Z34" s="306">
        <f t="shared" ref="Z34:Z56" si="6">IF(E34="","",E34-$G$13)</f>
        <v>4.269999999999996</v>
      </c>
      <c r="AA34" s="307"/>
      <c r="AB34" s="302">
        <f>IF($G$23="Unknown","",IF(E34="","",(E34-$G$13)/$G$23))</f>
        <v>5.836522689994527E-2</v>
      </c>
      <c r="AC34" s="302"/>
      <c r="AD34" s="306">
        <f>IF(E34="",-0.0001,(E33-E34))</f>
        <v>-0.45000000000000284</v>
      </c>
      <c r="AE34" s="307"/>
      <c r="AF34" s="302">
        <f t="shared" ref="AF34:AF56" si="7">IF(F34="","",ABS(F34-F33)/AVERAGE(F34,F33))</f>
        <v>1.0471204188481638E-2</v>
      </c>
      <c r="AG34" s="302"/>
      <c r="AH34" s="302">
        <f>IF(J34="","",ABS(J34-J33)/AVERAGE(J34,J33))</f>
        <v>-1.5748031496063079E-2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1017</v>
      </c>
      <c r="C35" s="64">
        <f t="shared" si="0"/>
        <v>0.39625807895594245</v>
      </c>
      <c r="D35" s="4">
        <v>100</v>
      </c>
      <c r="E35" s="5">
        <v>66.540000000000006</v>
      </c>
      <c r="F35" s="15">
        <v>19.2</v>
      </c>
      <c r="G35" s="6">
        <v>6.46</v>
      </c>
      <c r="H35" s="7">
        <v>562.9</v>
      </c>
      <c r="I35" s="15">
        <v>0.3</v>
      </c>
      <c r="J35" s="4">
        <v>-24.4</v>
      </c>
      <c r="K35" s="6">
        <v>21.08</v>
      </c>
      <c r="L35" s="289"/>
      <c r="M35" s="290"/>
      <c r="N35" s="43"/>
      <c r="P35" s="301">
        <f>IF(G35="","",ABS(G35-G34))</f>
        <v>0</v>
      </c>
      <c r="Q35" s="301"/>
      <c r="R35" s="302">
        <f t="shared" si="2"/>
        <v>3.7237343736147223E-3</v>
      </c>
      <c r="S35" s="302"/>
      <c r="T35" s="303">
        <f t="shared" si="3"/>
        <v>0</v>
      </c>
      <c r="U35" s="303"/>
      <c r="V35" s="304">
        <f t="shared" si="4"/>
        <v>21.08</v>
      </c>
      <c r="W35" s="305"/>
      <c r="X35" s="293">
        <f t="shared" si="5"/>
        <v>0.20519369944657304</v>
      </c>
      <c r="Y35" s="294"/>
      <c r="Z35" s="306">
        <f t="shared" si="6"/>
        <v>4.7000000000000028</v>
      </c>
      <c r="AA35" s="307"/>
      <c r="AB35" s="302">
        <f t="shared" ref="AB35:AB56" si="8">IF($G$23="Unknown","",IF(E35="","",(E35-$G$13)/$G$23))</f>
        <v>6.4242755604155322E-2</v>
      </c>
      <c r="AC35" s="302"/>
      <c r="AD35" s="306">
        <f t="shared" ref="AD35:AD43" si="9">IF(E35="",-0.0001,(E34-E35))</f>
        <v>-0.43000000000000682</v>
      </c>
      <c r="AE35" s="307"/>
      <c r="AF35" s="302">
        <f t="shared" si="7"/>
        <v>0</v>
      </c>
      <c r="AG35" s="302"/>
      <c r="AH35" s="302">
        <f t="shared" ref="AH35:AH56" si="10">IF(J35="","",ABS(J35-J34)/AVERAGE(J35,J34))</f>
        <v>-3.2258064516129066E-2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1022</v>
      </c>
      <c r="C36" s="64">
        <f t="shared" si="0"/>
        <v>0.52834410527459208</v>
      </c>
      <c r="D36" s="4">
        <v>100</v>
      </c>
      <c r="E36" s="5">
        <v>66.69</v>
      </c>
      <c r="F36" s="15">
        <v>19.3</v>
      </c>
      <c r="G36" s="6">
        <v>6.46</v>
      </c>
      <c r="H36" s="7">
        <v>559.29999999999995</v>
      </c>
      <c r="I36" s="15">
        <v>0.27</v>
      </c>
      <c r="J36" s="8">
        <v>-20.399999999999999</v>
      </c>
      <c r="K36" s="6">
        <v>19.21</v>
      </c>
      <c r="L36" s="308"/>
      <c r="M36" s="309"/>
      <c r="N36" s="43"/>
      <c r="P36" s="301">
        <f t="shared" si="1"/>
        <v>0</v>
      </c>
      <c r="Q36" s="301"/>
      <c r="R36" s="302">
        <f t="shared" si="2"/>
        <v>6.4159686330422802E-3</v>
      </c>
      <c r="S36" s="302"/>
      <c r="T36" s="303">
        <f t="shared" si="3"/>
        <v>2.9999999999999971E-2</v>
      </c>
      <c r="U36" s="303"/>
      <c r="V36" s="304">
        <f t="shared" si="4"/>
        <v>19.21</v>
      </c>
      <c r="W36" s="305"/>
      <c r="X36" s="293">
        <f t="shared" si="5"/>
        <v>9.2827004219409162E-2</v>
      </c>
      <c r="Y36" s="294"/>
      <c r="Z36" s="306">
        <f t="shared" si="6"/>
        <v>4.8499999999999943</v>
      </c>
      <c r="AA36" s="307"/>
      <c r="AB36" s="302">
        <f t="shared" si="8"/>
        <v>6.6293056314926116E-2</v>
      </c>
      <c r="AC36" s="302"/>
      <c r="AD36" s="306">
        <f t="shared" si="9"/>
        <v>-0.14999999999999147</v>
      </c>
      <c r="AE36" s="307"/>
      <c r="AF36" s="302">
        <f t="shared" si="7"/>
        <v>5.1948051948052685E-3</v>
      </c>
      <c r="AG36" s="302"/>
      <c r="AH36" s="302">
        <f t="shared" si="10"/>
        <v>-0.17857142857142858</v>
      </c>
      <c r="AI36" s="302"/>
    </row>
    <row r="37" spans="1:40" s="46" customFormat="1" ht="15" customHeight="1" x14ac:dyDescent="0.25">
      <c r="A37" s="42"/>
      <c r="B37" s="11">
        <v>1027</v>
      </c>
      <c r="C37" s="64">
        <f t="shared" si="0"/>
        <v>0.66043013159323749</v>
      </c>
      <c r="D37" s="4">
        <v>100</v>
      </c>
      <c r="E37" s="5">
        <v>66.959999999999994</v>
      </c>
      <c r="F37" s="15">
        <v>19.100000000000001</v>
      </c>
      <c r="G37" s="6">
        <v>6.47</v>
      </c>
      <c r="H37" s="7">
        <v>562.9</v>
      </c>
      <c r="I37" s="15">
        <v>0.27</v>
      </c>
      <c r="J37" s="4">
        <v>-22.4</v>
      </c>
      <c r="K37" s="6">
        <v>17.8</v>
      </c>
      <c r="L37" s="289"/>
      <c r="M37" s="290"/>
      <c r="N37" s="43"/>
      <c r="P37" s="301">
        <f t="shared" si="1"/>
        <v>9.9999999999997868E-3</v>
      </c>
      <c r="Q37" s="301"/>
      <c r="R37" s="302">
        <f t="shared" si="2"/>
        <v>6.4159686330422802E-3</v>
      </c>
      <c r="S37" s="302"/>
      <c r="T37" s="303">
        <f t="shared" si="3"/>
        <v>0</v>
      </c>
      <c r="U37" s="303"/>
      <c r="V37" s="304">
        <f t="shared" si="4"/>
        <v>17.8</v>
      </c>
      <c r="W37" s="305"/>
      <c r="X37" s="293">
        <f t="shared" si="5"/>
        <v>7.6195622804647395E-2</v>
      </c>
      <c r="Y37" s="294"/>
      <c r="Z37" s="306">
        <f t="shared" si="6"/>
        <v>5.1199999999999903</v>
      </c>
      <c r="AA37" s="307"/>
      <c r="AB37" s="302">
        <f t="shared" si="8"/>
        <v>6.9983597594313704E-2</v>
      </c>
      <c r="AC37" s="302"/>
      <c r="AD37" s="306">
        <f t="shared" si="9"/>
        <v>-0.26999999999999602</v>
      </c>
      <c r="AE37" s="307"/>
      <c r="AF37" s="302">
        <f t="shared" si="7"/>
        <v>1.0416666666666628E-2</v>
      </c>
      <c r="AG37" s="302"/>
      <c r="AH37" s="302">
        <f t="shared" si="10"/>
        <v>-9.3457943925233655E-2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1032</v>
      </c>
      <c r="C38" s="64">
        <f t="shared" si="0"/>
        <v>0.79251615791188712</v>
      </c>
      <c r="D38" s="4">
        <v>100</v>
      </c>
      <c r="E38" s="5">
        <v>67.3</v>
      </c>
      <c r="F38" s="15">
        <v>19.2</v>
      </c>
      <c r="G38" s="6">
        <v>6.46</v>
      </c>
      <c r="H38" s="7">
        <v>562</v>
      </c>
      <c r="I38" s="15">
        <v>0.34</v>
      </c>
      <c r="J38" s="4">
        <v>-21.1</v>
      </c>
      <c r="K38" s="6">
        <v>20.13</v>
      </c>
      <c r="L38" s="289"/>
      <c r="M38" s="290"/>
      <c r="N38" s="43"/>
      <c r="P38" s="301">
        <f t="shared" si="1"/>
        <v>9.9999999999997868E-3</v>
      </c>
      <c r="Q38" s="301"/>
      <c r="R38" s="302">
        <f t="shared" si="2"/>
        <v>1.6001422348652808E-3</v>
      </c>
      <c r="S38" s="302"/>
      <c r="T38" s="303">
        <f t="shared" si="3"/>
        <v>7.0000000000000007E-2</v>
      </c>
      <c r="U38" s="303"/>
      <c r="V38" s="304">
        <f t="shared" si="4"/>
        <v>20.13</v>
      </c>
      <c r="W38" s="305"/>
      <c r="X38" s="293">
        <f t="shared" si="5"/>
        <v>0.12285789612443968</v>
      </c>
      <c r="Y38" s="294"/>
      <c r="Z38" s="306">
        <f t="shared" si="6"/>
        <v>5.4599999999999937</v>
      </c>
      <c r="AA38" s="307"/>
      <c r="AB38" s="302">
        <f t="shared" si="8"/>
        <v>7.463094587206115E-2</v>
      </c>
      <c r="AC38" s="302"/>
      <c r="AD38" s="306">
        <f t="shared" si="9"/>
        <v>-0.34000000000000341</v>
      </c>
      <c r="AE38" s="307"/>
      <c r="AF38" s="302">
        <f t="shared" si="7"/>
        <v>5.2219321148823956E-3</v>
      </c>
      <c r="AG38" s="302"/>
      <c r="AH38" s="302">
        <f t="shared" si="10"/>
        <v>-5.9770114942528603E-2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1037</v>
      </c>
      <c r="C39" s="64">
        <f t="shared" si="0"/>
        <v>0.92460218423053675</v>
      </c>
      <c r="D39" s="4">
        <v>100</v>
      </c>
      <c r="E39" s="5">
        <v>67.430000000000007</v>
      </c>
      <c r="F39" s="15">
        <v>19</v>
      </c>
      <c r="G39" s="6">
        <v>6.46</v>
      </c>
      <c r="H39" s="7">
        <v>559.79999999999995</v>
      </c>
      <c r="I39" s="15">
        <v>0.35</v>
      </c>
      <c r="J39" s="4">
        <v>-22.5</v>
      </c>
      <c r="K39" s="6">
        <v>15.85</v>
      </c>
      <c r="L39" s="289"/>
      <c r="M39" s="290"/>
      <c r="N39" s="43"/>
      <c r="P39" s="301">
        <f t="shared" si="1"/>
        <v>0</v>
      </c>
      <c r="Q39" s="301"/>
      <c r="R39" s="302">
        <f t="shared" si="2"/>
        <v>3.9222677839187833E-3</v>
      </c>
      <c r="S39" s="302"/>
      <c r="T39" s="303">
        <f t="shared" si="3"/>
        <v>9.9999999999999534E-3</v>
      </c>
      <c r="U39" s="303"/>
      <c r="V39" s="304">
        <f t="shared" si="4"/>
        <v>15.85</v>
      </c>
      <c r="W39" s="305"/>
      <c r="X39" s="293">
        <f t="shared" si="5"/>
        <v>0.23790994997220677</v>
      </c>
      <c r="Y39" s="294"/>
      <c r="Z39" s="306">
        <f t="shared" si="6"/>
        <v>5.5900000000000034</v>
      </c>
      <c r="AA39" s="307"/>
      <c r="AB39" s="302">
        <f t="shared" si="8"/>
        <v>7.6407873154729411E-2</v>
      </c>
      <c r="AC39" s="302"/>
      <c r="AD39" s="306">
        <f t="shared" si="9"/>
        <v>-0.13000000000000966</v>
      </c>
      <c r="AE39" s="307"/>
      <c r="AF39" s="302">
        <f t="shared" si="7"/>
        <v>1.0471204188481638E-2</v>
      </c>
      <c r="AG39" s="302"/>
      <c r="AH39" s="302">
        <f t="shared" si="10"/>
        <v>-6.4220183486238466E-2</v>
      </c>
      <c r="AI39" s="302"/>
    </row>
    <row r="40" spans="1:40" s="46" customFormat="1" ht="15" customHeight="1" x14ac:dyDescent="0.25">
      <c r="A40" s="42"/>
      <c r="B40" s="11">
        <v>1042</v>
      </c>
      <c r="C40" s="64">
        <f t="shared" si="0"/>
        <v>1.0566882105491822</v>
      </c>
      <c r="D40" s="4">
        <v>100</v>
      </c>
      <c r="E40" s="5">
        <v>67.73</v>
      </c>
      <c r="F40" s="15">
        <v>18.8</v>
      </c>
      <c r="G40" s="6">
        <v>6.46</v>
      </c>
      <c r="H40" s="7">
        <v>559.1</v>
      </c>
      <c r="I40" s="15">
        <v>0.34</v>
      </c>
      <c r="J40" s="4">
        <v>-23.9</v>
      </c>
      <c r="K40" s="6">
        <v>15.2</v>
      </c>
      <c r="L40" s="289"/>
      <c r="M40" s="290"/>
      <c r="N40" s="43"/>
      <c r="P40" s="301">
        <f t="shared" si="1"/>
        <v>0</v>
      </c>
      <c r="Q40" s="301"/>
      <c r="R40" s="302">
        <f t="shared" si="2"/>
        <v>1.2512288855124349E-3</v>
      </c>
      <c r="S40" s="302"/>
      <c r="T40" s="303">
        <f t="shared" si="3"/>
        <v>9.9999999999999534E-3</v>
      </c>
      <c r="U40" s="303"/>
      <c r="V40" s="304">
        <f t="shared" si="4"/>
        <v>15.2</v>
      </c>
      <c r="W40" s="305"/>
      <c r="X40" s="293">
        <f t="shared" si="5"/>
        <v>4.1867954911433199E-2</v>
      </c>
      <c r="Y40" s="294"/>
      <c r="Z40" s="306">
        <f t="shared" si="6"/>
        <v>5.8900000000000006</v>
      </c>
      <c r="AA40" s="307"/>
      <c r="AB40" s="302">
        <f t="shared" si="8"/>
        <v>8.0508474576271194E-2</v>
      </c>
      <c r="AC40" s="302"/>
      <c r="AD40" s="306">
        <f t="shared" si="9"/>
        <v>-0.29999999999999716</v>
      </c>
      <c r="AE40" s="307"/>
      <c r="AF40" s="302">
        <f>IF(F40="","",ABS(F40-F39)/AVERAGE(F40,F39))</f>
        <v>1.0582010582010545E-2</v>
      </c>
      <c r="AG40" s="302"/>
      <c r="AH40" s="302">
        <f t="shared" si="10"/>
        <v>-6.0344827586206837E-2</v>
      </c>
      <c r="AI40" s="302"/>
    </row>
    <row r="41" spans="1:40" s="46" customFormat="1" ht="15" customHeight="1" x14ac:dyDescent="0.25">
      <c r="A41" s="42"/>
      <c r="B41" s="11">
        <v>1047</v>
      </c>
      <c r="C41" s="64">
        <f t="shared" si="0"/>
        <v>1.1887742368678318</v>
      </c>
      <c r="D41" s="4">
        <v>100</v>
      </c>
      <c r="E41" s="5">
        <v>67.98</v>
      </c>
      <c r="F41" s="15">
        <v>18.8</v>
      </c>
      <c r="G41" s="6">
        <v>6.46</v>
      </c>
      <c r="H41" s="7">
        <v>557.70000000000005</v>
      </c>
      <c r="I41" s="15">
        <v>0.35</v>
      </c>
      <c r="J41" s="4">
        <v>-24.5</v>
      </c>
      <c r="K41" s="6">
        <v>13.75</v>
      </c>
      <c r="L41" s="289"/>
      <c r="M41" s="290"/>
      <c r="N41" s="43"/>
      <c r="P41" s="301">
        <f t="shared" si="1"/>
        <v>0</v>
      </c>
      <c r="Q41" s="301"/>
      <c r="R41" s="302">
        <f t="shared" si="2"/>
        <v>2.507163323782194E-3</v>
      </c>
      <c r="S41" s="302"/>
      <c r="T41" s="303">
        <f t="shared" si="3"/>
        <v>9.9999999999999534E-3</v>
      </c>
      <c r="U41" s="303"/>
      <c r="V41" s="304">
        <f t="shared" si="4"/>
        <v>13.75</v>
      </c>
      <c r="W41" s="305"/>
      <c r="X41" s="293">
        <f t="shared" si="5"/>
        <v>0.10017271157167526</v>
      </c>
      <c r="Y41" s="294"/>
      <c r="Z41" s="306">
        <f t="shared" si="6"/>
        <v>6.1400000000000006</v>
      </c>
      <c r="AA41" s="307"/>
      <c r="AB41" s="302">
        <f t="shared" si="8"/>
        <v>8.3925642427556055E-2</v>
      </c>
      <c r="AC41" s="302"/>
      <c r="AD41" s="306">
        <f t="shared" si="9"/>
        <v>-0.25</v>
      </c>
      <c r="AE41" s="307"/>
      <c r="AF41" s="302">
        <f t="shared" si="7"/>
        <v>0</v>
      </c>
      <c r="AG41" s="302"/>
      <c r="AH41" s="302">
        <f t="shared" si="10"/>
        <v>-2.4793388429752126E-2</v>
      </c>
      <c r="AI41" s="302"/>
    </row>
    <row r="42" spans="1:40" s="46" customFormat="1" ht="15" customHeight="1" x14ac:dyDescent="0.25">
      <c r="A42" s="42"/>
      <c r="B42" s="11">
        <v>1052</v>
      </c>
      <c r="C42" s="64">
        <f t="shared" si="0"/>
        <v>1.3208602631864792</v>
      </c>
      <c r="D42" s="4">
        <v>100</v>
      </c>
      <c r="E42" s="5">
        <v>68.19</v>
      </c>
      <c r="F42" s="15">
        <v>19</v>
      </c>
      <c r="G42" s="6">
        <v>6.46</v>
      </c>
      <c r="H42" s="7">
        <v>557.29999999999995</v>
      </c>
      <c r="I42" s="15">
        <v>0.35</v>
      </c>
      <c r="J42" s="4">
        <v>-25.2</v>
      </c>
      <c r="K42" s="6">
        <v>9.6</v>
      </c>
      <c r="L42" s="289"/>
      <c r="M42" s="290"/>
      <c r="N42" s="43"/>
      <c r="P42" s="301">
        <f t="shared" si="1"/>
        <v>0</v>
      </c>
      <c r="Q42" s="301"/>
      <c r="R42" s="302">
        <f t="shared" si="2"/>
        <v>7.174887892378313E-4</v>
      </c>
      <c r="S42" s="302"/>
      <c r="T42" s="303">
        <f t="shared" si="3"/>
        <v>0</v>
      </c>
      <c r="U42" s="303"/>
      <c r="V42" s="304">
        <f t="shared" si="4"/>
        <v>9.6</v>
      </c>
      <c r="W42" s="305"/>
      <c r="X42" s="293">
        <f t="shared" si="5"/>
        <v>0.35546038543897218</v>
      </c>
      <c r="Y42" s="294"/>
      <c r="Z42" s="306">
        <f t="shared" si="6"/>
        <v>6.3499999999999943</v>
      </c>
      <c r="AA42" s="307"/>
      <c r="AB42" s="302">
        <f t="shared" si="8"/>
        <v>8.6796063422635253E-2</v>
      </c>
      <c r="AC42" s="302"/>
      <c r="AD42" s="306">
        <f t="shared" si="9"/>
        <v>-0.20999999999999375</v>
      </c>
      <c r="AE42" s="307"/>
      <c r="AF42" s="302">
        <f t="shared" si="7"/>
        <v>1.0582010582010545E-2</v>
      </c>
      <c r="AG42" s="302"/>
      <c r="AH42" s="302">
        <f t="shared" si="10"/>
        <v>-2.8169014084507012E-2</v>
      </c>
      <c r="AI42" s="302"/>
    </row>
    <row r="43" spans="1:40" s="46" customFormat="1" ht="15" customHeight="1" x14ac:dyDescent="0.25">
      <c r="A43" s="42"/>
      <c r="B43" s="11">
        <v>1057</v>
      </c>
      <c r="C43" s="64">
        <f t="shared" si="0"/>
        <v>1.4529462895051266</v>
      </c>
      <c r="D43" s="4">
        <v>100</v>
      </c>
      <c r="E43" s="5">
        <v>68.319999999999993</v>
      </c>
      <c r="F43" s="15">
        <v>19.100000000000001</v>
      </c>
      <c r="G43" s="6">
        <v>6.46</v>
      </c>
      <c r="H43" s="7">
        <v>556.9</v>
      </c>
      <c r="I43" s="15">
        <v>0.34</v>
      </c>
      <c r="J43" s="4">
        <v>-23.8</v>
      </c>
      <c r="K43" s="6">
        <v>12.1</v>
      </c>
      <c r="L43" s="289"/>
      <c r="M43" s="290"/>
      <c r="N43" s="43"/>
      <c r="P43" s="301">
        <f t="shared" si="1"/>
        <v>0</v>
      </c>
      <c r="Q43" s="301"/>
      <c r="R43" s="302">
        <f t="shared" si="2"/>
        <v>7.1800394902167889E-4</v>
      </c>
      <c r="S43" s="302"/>
      <c r="T43" s="303">
        <f t="shared" si="3"/>
        <v>9.9999999999999534E-3</v>
      </c>
      <c r="U43" s="303"/>
      <c r="V43" s="304">
        <f t="shared" si="4"/>
        <v>12.1</v>
      </c>
      <c r="W43" s="305"/>
      <c r="X43" s="293">
        <f t="shared" si="5"/>
        <v>0.2304147465437788</v>
      </c>
      <c r="Y43" s="294"/>
      <c r="Z43" s="306">
        <f t="shared" si="6"/>
        <v>6.4799999999999898</v>
      </c>
      <c r="AA43" s="307"/>
      <c r="AB43" s="302">
        <f t="shared" si="8"/>
        <v>8.8572990705303306E-2</v>
      </c>
      <c r="AC43" s="302"/>
      <c r="AD43" s="306">
        <f t="shared" si="9"/>
        <v>-0.12999999999999545</v>
      </c>
      <c r="AE43" s="307"/>
      <c r="AF43" s="302">
        <f t="shared" si="7"/>
        <v>5.2493438320210719E-3</v>
      </c>
      <c r="AG43" s="302"/>
      <c r="AH43" s="302">
        <f t="shared" si="10"/>
        <v>-5.7142857142857086E-2</v>
      </c>
      <c r="AI43" s="302"/>
    </row>
    <row r="44" spans="1:40" s="46" customFormat="1" ht="15" customHeight="1" x14ac:dyDescent="0.25">
      <c r="A44" s="42"/>
      <c r="B44" s="11">
        <v>1102</v>
      </c>
      <c r="C44" s="64">
        <f t="shared" si="0"/>
        <v>1.585032315823774</v>
      </c>
      <c r="D44" s="4">
        <v>100</v>
      </c>
      <c r="E44" s="5">
        <v>68.540000000000006</v>
      </c>
      <c r="F44" s="15">
        <v>19.100000000000001</v>
      </c>
      <c r="G44" s="6">
        <v>6.46</v>
      </c>
      <c r="H44" s="7">
        <v>557.20000000000005</v>
      </c>
      <c r="I44" s="15">
        <v>0.34</v>
      </c>
      <c r="J44" s="4">
        <v>-23.9</v>
      </c>
      <c r="K44" s="6">
        <v>11.08</v>
      </c>
      <c r="L44" s="289"/>
      <c r="M44" s="290"/>
      <c r="N44" s="43"/>
      <c r="P44" s="301">
        <f t="shared" si="1"/>
        <v>0</v>
      </c>
      <c r="Q44" s="301"/>
      <c r="R44" s="302">
        <f t="shared" si="2"/>
        <v>5.385512970111628E-4</v>
      </c>
      <c r="S44" s="302"/>
      <c r="T44" s="301">
        <f t="shared" si="3"/>
        <v>0</v>
      </c>
      <c r="U44" s="301"/>
      <c r="V44" s="304">
        <f t="shared" si="4"/>
        <v>11.08</v>
      </c>
      <c r="W44" s="305"/>
      <c r="X44" s="293">
        <f t="shared" si="5"/>
        <v>8.8006902502156995E-2</v>
      </c>
      <c r="Y44" s="294"/>
      <c r="Z44" s="306">
        <f t="shared" si="6"/>
        <v>6.7000000000000028</v>
      </c>
      <c r="AA44" s="307"/>
      <c r="AB44" s="302">
        <f t="shared" si="8"/>
        <v>9.1580098414434166E-2</v>
      </c>
      <c r="AC44" s="302"/>
      <c r="AD44" s="306">
        <f>IF(E44="",-0.0001,(E43-E44))</f>
        <v>-0.22000000000001307</v>
      </c>
      <c r="AE44" s="307"/>
      <c r="AF44" s="293">
        <f t="shared" si="7"/>
        <v>0</v>
      </c>
      <c r="AG44" s="294"/>
      <c r="AH44" s="302">
        <f t="shared" si="10"/>
        <v>-4.1928721174003293E-3</v>
      </c>
      <c r="AI44" s="302"/>
    </row>
    <row r="45" spans="1:40" s="46" customFormat="1" ht="15" customHeight="1" x14ac:dyDescent="0.25">
      <c r="A45" s="42"/>
      <c r="B45" s="11">
        <v>1107</v>
      </c>
      <c r="C45" s="64">
        <f t="shared" si="0"/>
        <v>1.7171183421424236</v>
      </c>
      <c r="D45" s="4">
        <v>100</v>
      </c>
      <c r="E45" s="5">
        <v>68.75</v>
      </c>
      <c r="F45" s="15">
        <v>19.100000000000001</v>
      </c>
      <c r="G45" s="6">
        <v>6.46</v>
      </c>
      <c r="H45" s="7">
        <v>556</v>
      </c>
      <c r="I45" s="15">
        <v>0.35</v>
      </c>
      <c r="J45" s="4">
        <v>-23.5</v>
      </c>
      <c r="K45" s="6">
        <v>10.63</v>
      </c>
      <c r="L45" s="289"/>
      <c r="M45" s="290"/>
      <c r="N45" s="43"/>
      <c r="P45" s="301">
        <f t="shared" si="1"/>
        <v>0</v>
      </c>
      <c r="Q45" s="301"/>
      <c r="R45" s="302">
        <f t="shared" si="2"/>
        <v>2.1559468199785223E-3</v>
      </c>
      <c r="S45" s="302"/>
      <c r="T45" s="301">
        <f t="shared" si="3"/>
        <v>9.9999999999999534E-3</v>
      </c>
      <c r="U45" s="301"/>
      <c r="V45" s="304">
        <f t="shared" si="4"/>
        <v>10.63</v>
      </c>
      <c r="W45" s="305"/>
      <c r="X45" s="293">
        <f t="shared" si="5"/>
        <v>4.1455550437586301E-2</v>
      </c>
      <c r="Y45" s="294"/>
      <c r="Z45" s="306">
        <f t="shared" si="6"/>
        <v>6.9099999999999966</v>
      </c>
      <c r="AA45" s="307"/>
      <c r="AB45" s="302">
        <f t="shared" si="8"/>
        <v>9.445051940951335E-2</v>
      </c>
      <c r="AC45" s="302"/>
      <c r="AD45" s="306">
        <f t="shared" ref="AD45:AD56" si="11">IF(E45="",-0.0001,(E44-E45))</f>
        <v>-0.20999999999999375</v>
      </c>
      <c r="AE45" s="307"/>
      <c r="AF45" s="293">
        <f t="shared" si="7"/>
        <v>0</v>
      </c>
      <c r="AG45" s="294"/>
      <c r="AH45" s="302">
        <f t="shared" si="10"/>
        <v>-1.6877637130801627E-2</v>
      </c>
      <c r="AI45" s="302"/>
    </row>
    <row r="46" spans="1:40" s="46" customFormat="1" ht="15" customHeight="1" x14ac:dyDescent="0.25">
      <c r="A46" s="42"/>
      <c r="B46" s="11">
        <v>1112</v>
      </c>
      <c r="C46" s="64">
        <f t="shared" si="0"/>
        <v>1.8492043684610691</v>
      </c>
      <c r="D46" s="4">
        <v>100</v>
      </c>
      <c r="E46" s="5">
        <v>68.87</v>
      </c>
      <c r="F46" s="15">
        <v>19.100000000000001</v>
      </c>
      <c r="G46" s="6">
        <v>6.46</v>
      </c>
      <c r="H46" s="7">
        <v>555.6</v>
      </c>
      <c r="I46" s="15">
        <v>0.37</v>
      </c>
      <c r="J46" s="4">
        <v>-22</v>
      </c>
      <c r="K46" s="6">
        <v>10.29</v>
      </c>
      <c r="L46" s="289"/>
      <c r="M46" s="290"/>
      <c r="N46" s="43"/>
      <c r="P46" s="301">
        <f t="shared" si="1"/>
        <v>0</v>
      </c>
      <c r="Q46" s="301"/>
      <c r="R46" s="302">
        <f t="shared" si="2"/>
        <v>7.1968333933065368E-4</v>
      </c>
      <c r="S46" s="302"/>
      <c r="T46" s="301">
        <f t="shared" si="3"/>
        <v>2.0000000000000018E-2</v>
      </c>
      <c r="U46" s="301"/>
      <c r="V46" s="304">
        <f t="shared" si="4"/>
        <v>10.29</v>
      </c>
      <c r="W46" s="305"/>
      <c r="X46" s="293">
        <f t="shared" si="5"/>
        <v>3.2504780114722909E-2</v>
      </c>
      <c r="Y46" s="294"/>
      <c r="Z46" s="306">
        <f t="shared" si="6"/>
        <v>7.0300000000000011</v>
      </c>
      <c r="AA46" s="307"/>
      <c r="AB46" s="302">
        <f t="shared" si="8"/>
        <v>9.6090759978130144E-2</v>
      </c>
      <c r="AC46" s="302"/>
      <c r="AD46" s="306">
        <f t="shared" si="11"/>
        <v>-0.12000000000000455</v>
      </c>
      <c r="AE46" s="307"/>
      <c r="AF46" s="302">
        <f t="shared" si="7"/>
        <v>0</v>
      </c>
      <c r="AG46" s="302"/>
      <c r="AH46" s="302">
        <f t="shared" si="10"/>
        <v>-6.5934065934065936E-2</v>
      </c>
      <c r="AI46" s="302"/>
    </row>
    <row r="47" spans="1:40" s="46" customFormat="1" ht="15" customHeight="1" x14ac:dyDescent="0.25">
      <c r="A47" s="42"/>
      <c r="B47" s="11">
        <v>1117</v>
      </c>
      <c r="C47" s="64">
        <f t="shared" si="0"/>
        <v>1.9812903947797187</v>
      </c>
      <c r="D47" s="4">
        <v>100</v>
      </c>
      <c r="E47" s="5">
        <v>68.98</v>
      </c>
      <c r="F47" s="15">
        <v>19.2</v>
      </c>
      <c r="G47" s="6">
        <v>6.45</v>
      </c>
      <c r="H47" s="7">
        <v>555.9</v>
      </c>
      <c r="I47" s="15">
        <v>0.35</v>
      </c>
      <c r="J47" s="4">
        <v>-22.3</v>
      </c>
      <c r="K47" s="6">
        <v>10.34</v>
      </c>
      <c r="L47" s="289"/>
      <c r="M47" s="290"/>
      <c r="N47" s="43"/>
      <c r="P47" s="301">
        <f t="shared" si="1"/>
        <v>9.9999999999997868E-3</v>
      </c>
      <c r="Q47" s="301"/>
      <c r="R47" s="302">
        <f t="shared" si="2"/>
        <v>5.3981106612677383E-4</v>
      </c>
      <c r="S47" s="302"/>
      <c r="T47" s="301">
        <f t="shared" si="3"/>
        <v>2.0000000000000018E-2</v>
      </c>
      <c r="U47" s="301"/>
      <c r="V47" s="304">
        <f t="shared" si="4"/>
        <v>10.34</v>
      </c>
      <c r="W47" s="305"/>
      <c r="X47" s="293">
        <f t="shared" si="5"/>
        <v>4.8473097430926527E-3</v>
      </c>
      <c r="Y47" s="294"/>
      <c r="Z47" s="306">
        <f t="shared" si="6"/>
        <v>7.1400000000000006</v>
      </c>
      <c r="AA47" s="307"/>
      <c r="AB47" s="302">
        <f t="shared" si="8"/>
        <v>9.759431383269547E-2</v>
      </c>
      <c r="AC47" s="302"/>
      <c r="AD47" s="306">
        <f t="shared" si="11"/>
        <v>-0.10999999999999943</v>
      </c>
      <c r="AE47" s="307"/>
      <c r="AF47" s="302">
        <f t="shared" si="7"/>
        <v>5.2219321148823956E-3</v>
      </c>
      <c r="AG47" s="302"/>
      <c r="AH47" s="302">
        <f t="shared" si="10"/>
        <v>-1.3544018058690778E-2</v>
      </c>
      <c r="AI47" s="302"/>
    </row>
    <row r="48" spans="1:40" s="46" customFormat="1" ht="15" customHeight="1" x14ac:dyDescent="0.25">
      <c r="A48" s="42"/>
      <c r="B48" s="11">
        <v>1122</v>
      </c>
      <c r="C48" s="64">
        <f t="shared" si="0"/>
        <v>2.1133764210983683</v>
      </c>
      <c r="D48" s="4">
        <v>100</v>
      </c>
      <c r="E48" s="5">
        <v>69.19</v>
      </c>
      <c r="F48" s="15">
        <v>19.100000000000001</v>
      </c>
      <c r="G48" s="6">
        <v>6.45</v>
      </c>
      <c r="H48" s="7">
        <v>555.9</v>
      </c>
      <c r="I48" s="15">
        <v>0.33</v>
      </c>
      <c r="J48" s="4">
        <v>-23.2</v>
      </c>
      <c r="K48" s="6">
        <v>8.77</v>
      </c>
      <c r="L48" s="289"/>
      <c r="M48" s="290"/>
      <c r="N48" s="43"/>
      <c r="P48" s="301">
        <f t="shared" si="1"/>
        <v>0</v>
      </c>
      <c r="Q48" s="301"/>
      <c r="R48" s="302">
        <f t="shared" si="2"/>
        <v>0</v>
      </c>
      <c r="S48" s="302"/>
      <c r="T48" s="301">
        <f t="shared" si="3"/>
        <v>1.9999999999999962E-2</v>
      </c>
      <c r="U48" s="301"/>
      <c r="V48" s="304">
        <f t="shared" si="4"/>
        <v>8.77</v>
      </c>
      <c r="W48" s="305"/>
      <c r="X48" s="293">
        <f t="shared" si="5"/>
        <v>0.16431187859759291</v>
      </c>
      <c r="Y48" s="294"/>
      <c r="Z48" s="306">
        <f t="shared" si="6"/>
        <v>7.3499999999999943</v>
      </c>
      <c r="AA48" s="307"/>
      <c r="AB48" s="302">
        <f t="shared" si="8"/>
        <v>0.10046473482777467</v>
      </c>
      <c r="AC48" s="302"/>
      <c r="AD48" s="306">
        <f t="shared" si="11"/>
        <v>-0.20999999999999375</v>
      </c>
      <c r="AE48" s="307"/>
      <c r="AF48" s="302">
        <f t="shared" si="7"/>
        <v>5.2219321148823956E-3</v>
      </c>
      <c r="AG48" s="302"/>
      <c r="AH48" s="302">
        <f t="shared" si="10"/>
        <v>-3.9560439560439496E-2</v>
      </c>
      <c r="AI48" s="302"/>
    </row>
    <row r="49" spans="1:81" s="46" customFormat="1" ht="15" customHeight="1" x14ac:dyDescent="0.25">
      <c r="A49" s="42"/>
      <c r="B49" s="11">
        <v>1127</v>
      </c>
      <c r="C49" s="64">
        <f t="shared" si="0"/>
        <v>2.2454624474170135</v>
      </c>
      <c r="D49" s="4">
        <v>100</v>
      </c>
      <c r="E49" s="5">
        <v>69.33</v>
      </c>
      <c r="F49" s="15">
        <v>19.100000000000001</v>
      </c>
      <c r="G49" s="6">
        <v>6.45</v>
      </c>
      <c r="H49" s="7">
        <v>555.6</v>
      </c>
      <c r="I49" s="15">
        <v>0.31</v>
      </c>
      <c r="J49" s="4">
        <v>-24</v>
      </c>
      <c r="K49" s="6">
        <v>7.99</v>
      </c>
      <c r="L49" s="289"/>
      <c r="M49" s="290"/>
      <c r="N49" s="43"/>
      <c r="P49" s="301">
        <f t="shared" si="1"/>
        <v>0</v>
      </c>
      <c r="Q49" s="301"/>
      <c r="R49" s="302">
        <f t="shared" si="2"/>
        <v>5.3981106612677383E-4</v>
      </c>
      <c r="S49" s="302"/>
      <c r="T49" s="301">
        <f t="shared" si="3"/>
        <v>2.0000000000000018E-2</v>
      </c>
      <c r="U49" s="301"/>
      <c r="V49" s="304">
        <f t="shared" si="4"/>
        <v>7.99</v>
      </c>
      <c r="W49" s="305"/>
      <c r="X49" s="293">
        <f t="shared" si="5"/>
        <v>9.3078758949880602E-2</v>
      </c>
      <c r="Y49" s="294"/>
      <c r="Z49" s="306">
        <f t="shared" si="6"/>
        <v>7.4899999999999949</v>
      </c>
      <c r="AA49" s="307"/>
      <c r="AB49" s="302">
        <f t="shared" si="8"/>
        <v>0.10237834882449419</v>
      </c>
      <c r="AC49" s="302"/>
      <c r="AD49" s="306">
        <f t="shared" si="11"/>
        <v>-0.14000000000000057</v>
      </c>
      <c r="AE49" s="307"/>
      <c r="AF49" s="302">
        <f t="shared" si="7"/>
        <v>0</v>
      </c>
      <c r="AG49" s="302"/>
      <c r="AH49" s="302">
        <f t="shared" si="10"/>
        <v>-3.389830508474579E-2</v>
      </c>
      <c r="AI49" s="302"/>
    </row>
    <row r="50" spans="1:81" s="46" customFormat="1" ht="15" customHeight="1" x14ac:dyDescent="0.25">
      <c r="A50" s="42"/>
      <c r="B50" s="11">
        <v>1132</v>
      </c>
      <c r="C50" s="64">
        <f t="shared" si="0"/>
        <v>2.3775484737356631</v>
      </c>
      <c r="D50" s="4">
        <v>100</v>
      </c>
      <c r="E50" s="5">
        <v>69.47</v>
      </c>
      <c r="F50" s="15">
        <v>19.2</v>
      </c>
      <c r="G50" s="6">
        <v>6.45</v>
      </c>
      <c r="H50" s="7">
        <v>554.6</v>
      </c>
      <c r="I50" s="15">
        <v>0.31</v>
      </c>
      <c r="J50" s="4">
        <v>-24.6</v>
      </c>
      <c r="K50" s="6">
        <v>8.1</v>
      </c>
      <c r="L50" s="289"/>
      <c r="M50" s="290"/>
      <c r="N50" s="43"/>
      <c r="P50" s="301">
        <f t="shared" si="1"/>
        <v>0</v>
      </c>
      <c r="Q50" s="301"/>
      <c r="R50" s="302">
        <f t="shared" si="2"/>
        <v>1.8014772113132769E-3</v>
      </c>
      <c r="S50" s="302"/>
      <c r="T50" s="301">
        <f t="shared" si="3"/>
        <v>0</v>
      </c>
      <c r="U50" s="301"/>
      <c r="V50" s="304">
        <f t="shared" si="4"/>
        <v>8.1</v>
      </c>
      <c r="W50" s="305"/>
      <c r="X50" s="293">
        <f t="shared" si="5"/>
        <v>1.3673088875077618E-2</v>
      </c>
      <c r="Y50" s="294"/>
      <c r="Z50" s="306">
        <f t="shared" si="6"/>
        <v>7.6299999999999955</v>
      </c>
      <c r="AA50" s="307"/>
      <c r="AB50" s="302">
        <f t="shared" si="8"/>
        <v>0.10429196282121372</v>
      </c>
      <c r="AC50" s="302"/>
      <c r="AD50" s="306">
        <f t="shared" si="11"/>
        <v>-0.14000000000000057</v>
      </c>
      <c r="AE50" s="307"/>
      <c r="AF50" s="302">
        <f t="shared" si="7"/>
        <v>5.2219321148823956E-3</v>
      </c>
      <c r="AG50" s="302"/>
      <c r="AH50" s="302">
        <f t="shared" si="10"/>
        <v>-2.4691358024691416E-2</v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1"/>
        <v>-1E-4</v>
      </c>
      <c r="AE51" s="307"/>
      <c r="AF51" s="302" t="str">
        <f t="shared" si="7"/>
        <v/>
      </c>
      <c r="AG51" s="302"/>
      <c r="AH51" s="302" t="str">
        <f t="shared" si="10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1"/>
        <v>-1E-4</v>
      </c>
      <c r="AE52" s="307"/>
      <c r="AF52" s="302" t="str">
        <f t="shared" si="7"/>
        <v/>
      </c>
      <c r="AG52" s="302"/>
      <c r="AH52" s="302" t="str">
        <f t="shared" si="10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1"/>
        <v>-1E-4</v>
      </c>
      <c r="AE53" s="307"/>
      <c r="AF53" s="302" t="str">
        <f t="shared" si="7"/>
        <v/>
      </c>
      <c r="AG53" s="302"/>
      <c r="AH53" s="302" t="str">
        <f t="shared" si="10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1"/>
        <v>-1E-4</v>
      </c>
      <c r="AE54" s="307"/>
      <c r="AF54" s="302" t="str">
        <f t="shared" si="7"/>
        <v/>
      </c>
      <c r="AG54" s="302"/>
      <c r="AH54" s="302" t="str">
        <f t="shared" si="10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1"/>
        <v>-1E-4</v>
      </c>
      <c r="AE55" s="307"/>
      <c r="AF55" s="302" t="str">
        <f t="shared" si="7"/>
        <v/>
      </c>
      <c r="AG55" s="302"/>
      <c r="AH55" s="302" t="str">
        <f t="shared" si="10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1"/>
        <v>-1E-4</v>
      </c>
      <c r="AE56" s="307"/>
      <c r="AF56" s="302" t="str">
        <f t="shared" si="7"/>
        <v/>
      </c>
      <c r="AG56" s="302"/>
      <c r="AH56" s="302" t="str">
        <f t="shared" si="10"/>
        <v/>
      </c>
      <c r="AI56" s="302"/>
    </row>
    <row r="57" spans="1:81" s="51" customFormat="1" ht="16.7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1132</v>
      </c>
      <c r="C58" s="64">
        <f t="shared" ref="C58:K58" si="12">IF(C33="","",LOOKUP(9.99E+307,C32:C56))</f>
        <v>2.3775484737356631</v>
      </c>
      <c r="D58" s="62">
        <f t="shared" si="12"/>
        <v>100</v>
      </c>
      <c r="E58" s="52">
        <f t="shared" si="12"/>
        <v>69.47</v>
      </c>
      <c r="F58" s="127">
        <f t="shared" si="12"/>
        <v>19.2</v>
      </c>
      <c r="G58" s="64">
        <f t="shared" si="12"/>
        <v>6.45</v>
      </c>
      <c r="H58" s="63">
        <f t="shared" si="12"/>
        <v>554.6</v>
      </c>
      <c r="I58" s="127">
        <f t="shared" si="12"/>
        <v>0.31</v>
      </c>
      <c r="J58" s="62">
        <f t="shared" si="12"/>
        <v>-24.6</v>
      </c>
      <c r="K58" s="64">
        <f t="shared" si="12"/>
        <v>8.1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60" t="s">
        <v>67</v>
      </c>
      <c r="D60" s="323" t="s">
        <v>24</v>
      </c>
      <c r="E60" s="323"/>
      <c r="F60" s="339" t="s">
        <v>66</v>
      </c>
      <c r="G60" s="340"/>
      <c r="H60" s="341"/>
      <c r="I60" s="12">
        <v>1135</v>
      </c>
      <c r="J60" s="342" t="s">
        <v>107</v>
      </c>
      <c r="K60" s="343"/>
      <c r="L60" s="12">
        <v>1257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9.9499999999999993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62" t="s">
        <v>102</v>
      </c>
      <c r="E64" s="162" t="s">
        <v>103</v>
      </c>
      <c r="F64" s="319" t="s">
        <v>122</v>
      </c>
      <c r="G64" s="320"/>
      <c r="H64" s="317" t="s">
        <v>32</v>
      </c>
      <c r="I64" s="318"/>
      <c r="J64" s="162" t="s">
        <v>102</v>
      </c>
      <c r="K64" s="162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" customHeight="1" x14ac:dyDescent="0.25">
      <c r="A65" s="347"/>
      <c r="B65" s="387" t="s">
        <v>246</v>
      </c>
      <c r="C65" s="388"/>
      <c r="D65" s="9">
        <v>1</v>
      </c>
      <c r="E65" s="9" t="s">
        <v>251</v>
      </c>
      <c r="F65" s="335" t="s">
        <v>259</v>
      </c>
      <c r="G65" s="336"/>
      <c r="H65" s="337" t="s">
        <v>253</v>
      </c>
      <c r="I65" s="338"/>
      <c r="J65" s="96">
        <v>3</v>
      </c>
      <c r="K65" s="96" t="s">
        <v>252</v>
      </c>
      <c r="L65" s="221" t="s">
        <v>260</v>
      </c>
      <c r="M65" s="223"/>
      <c r="N65" s="202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347"/>
      <c r="B66" s="387" t="s">
        <v>247</v>
      </c>
      <c r="C66" s="388"/>
      <c r="D66" s="9">
        <v>1</v>
      </c>
      <c r="E66" s="9" t="s">
        <v>251</v>
      </c>
      <c r="F66" s="335" t="s">
        <v>259</v>
      </c>
      <c r="G66" s="336"/>
      <c r="H66" s="337" t="s">
        <v>254</v>
      </c>
      <c r="I66" s="338"/>
      <c r="J66" s="96">
        <v>1</v>
      </c>
      <c r="K66" s="96" t="s">
        <v>251</v>
      </c>
      <c r="L66" s="221" t="s">
        <v>261</v>
      </c>
      <c r="M66" s="223"/>
      <c r="N66" s="202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347"/>
      <c r="B67" s="387" t="s">
        <v>91</v>
      </c>
      <c r="C67" s="388"/>
      <c r="D67" s="9">
        <v>3</v>
      </c>
      <c r="E67" s="9" t="s">
        <v>252</v>
      </c>
      <c r="F67" s="335" t="s">
        <v>13</v>
      </c>
      <c r="G67" s="336"/>
      <c r="H67" s="337" t="s">
        <v>256</v>
      </c>
      <c r="I67" s="338"/>
      <c r="J67" s="96">
        <v>3</v>
      </c>
      <c r="K67" s="96" t="s">
        <v>251</v>
      </c>
      <c r="L67" s="221" t="s">
        <v>74</v>
      </c>
      <c r="M67" s="223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347"/>
      <c r="B68" s="387" t="s">
        <v>248</v>
      </c>
      <c r="C68" s="388"/>
      <c r="D68" s="9">
        <v>1</v>
      </c>
      <c r="E68" s="9" t="s">
        <v>251</v>
      </c>
      <c r="F68" s="335" t="s">
        <v>259</v>
      </c>
      <c r="G68" s="336"/>
      <c r="H68" s="337" t="s">
        <v>257</v>
      </c>
      <c r="I68" s="338"/>
      <c r="J68" s="96">
        <v>1</v>
      </c>
      <c r="K68" s="96" t="s">
        <v>258</v>
      </c>
      <c r="L68" s="221" t="s">
        <v>74</v>
      </c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347"/>
      <c r="B69" s="387" t="s">
        <v>249</v>
      </c>
      <c r="C69" s="388"/>
      <c r="D69" s="9">
        <v>1</v>
      </c>
      <c r="E69" s="9" t="s">
        <v>251</v>
      </c>
      <c r="F69" s="335" t="s">
        <v>259</v>
      </c>
      <c r="G69" s="336"/>
      <c r="H69" s="337" t="s">
        <v>97</v>
      </c>
      <c r="I69" s="338"/>
      <c r="J69" s="96">
        <v>1</v>
      </c>
      <c r="K69" s="96" t="s">
        <v>258</v>
      </c>
      <c r="L69" s="221" t="s">
        <v>74</v>
      </c>
      <c r="M69" s="223"/>
      <c r="N69" s="202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347"/>
      <c r="B70" s="387" t="s">
        <v>250</v>
      </c>
      <c r="C70" s="388"/>
      <c r="D70" s="9">
        <v>1</v>
      </c>
      <c r="E70" s="9" t="s">
        <v>251</v>
      </c>
      <c r="F70" s="289" t="s">
        <v>263</v>
      </c>
      <c r="G70" s="336"/>
      <c r="H70" s="337" t="s">
        <v>255</v>
      </c>
      <c r="I70" s="338"/>
      <c r="J70" s="96">
        <v>1</v>
      </c>
      <c r="K70" s="96" t="s">
        <v>251</v>
      </c>
      <c r="L70" s="391" t="s">
        <v>262</v>
      </c>
      <c r="M70" s="223"/>
      <c r="N70" s="202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347"/>
      <c r="B71" s="389"/>
      <c r="C71" s="390"/>
      <c r="D71" s="177"/>
      <c r="E71" s="158"/>
      <c r="F71" s="360"/>
      <c r="G71" s="361"/>
      <c r="H71" s="362"/>
      <c r="I71" s="250"/>
      <c r="J71" s="178"/>
      <c r="K71" s="159"/>
      <c r="L71" s="363"/>
      <c r="M71" s="364"/>
      <c r="N71" s="202"/>
      <c r="Q71" s="78"/>
      <c r="S71" s="78"/>
      <c r="T71" s="78"/>
      <c r="BQ71" s="316" t="s">
        <v>89</v>
      </c>
      <c r="BR71" s="316"/>
      <c r="BS71" s="316"/>
      <c r="BT71" s="316"/>
      <c r="BU71" s="316"/>
      <c r="BV71" s="316"/>
      <c r="BW71" s="316"/>
      <c r="BX71" s="77" t="s">
        <v>21</v>
      </c>
      <c r="BY71" s="314" t="s">
        <v>11</v>
      </c>
      <c r="BZ71" s="315"/>
      <c r="CA71" s="316" t="s">
        <v>74</v>
      </c>
      <c r="CB71" s="316"/>
      <c r="CC71" s="316"/>
    </row>
    <row r="72" spans="1:81" ht="9.9499999999999993" customHeight="1" thickBot="1" x14ac:dyDescent="0.3">
      <c r="A72" s="283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5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45" customHeight="1" x14ac:dyDescent="0.25">
      <c r="A74" s="146" t="s">
        <v>22</v>
      </c>
      <c r="B74" s="352" t="s">
        <v>266</v>
      </c>
      <c r="C74" s="352"/>
      <c r="D74" s="352"/>
      <c r="E74" s="353"/>
      <c r="F74" s="354"/>
      <c r="G74" s="354"/>
      <c r="H74" s="354"/>
      <c r="I74" s="354"/>
      <c r="J74" s="354"/>
      <c r="K74" s="355"/>
      <c r="L74" s="365">
        <v>42641</v>
      </c>
      <c r="M74" s="365"/>
      <c r="N74" s="82"/>
    </row>
    <row r="75" spans="1:81" ht="45" customHeight="1" x14ac:dyDescent="0.25">
      <c r="A75" s="147" t="s">
        <v>18</v>
      </c>
      <c r="B75" s="356" t="s">
        <v>269</v>
      </c>
      <c r="C75" s="356"/>
      <c r="D75" s="356"/>
      <c r="E75" s="353"/>
      <c r="F75" s="357"/>
      <c r="G75" s="357"/>
      <c r="H75" s="357"/>
      <c r="I75" s="357"/>
      <c r="J75" s="357"/>
      <c r="K75" s="355"/>
      <c r="L75" s="366">
        <v>42641</v>
      </c>
      <c r="M75" s="366"/>
      <c r="N75" s="82"/>
    </row>
    <row r="76" spans="1:81" ht="9" customHeight="1" x14ac:dyDescent="0.25">
      <c r="A76" s="83"/>
      <c r="B76" s="84"/>
      <c r="C76" s="84"/>
      <c r="D76" s="348"/>
      <c r="E76" s="348"/>
      <c r="F76" s="348"/>
      <c r="G76" s="348"/>
      <c r="H76" s="348"/>
      <c r="I76" s="348"/>
      <c r="J76" s="348"/>
      <c r="K76" s="348"/>
      <c r="L76" s="348"/>
      <c r="M76" s="85"/>
      <c r="N76" s="86"/>
    </row>
    <row r="77" spans="1:81" ht="15" customHeight="1" x14ac:dyDescent="0.25">
      <c r="A77" s="148" t="s">
        <v>56</v>
      </c>
      <c r="B77" s="367" t="s">
        <v>100</v>
      </c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8"/>
    </row>
    <row r="78" spans="1:81" ht="15" customHeight="1" thickBot="1" x14ac:dyDescent="0.3">
      <c r="A78" s="87"/>
      <c r="B78" s="369"/>
      <c r="C78" s="369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70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349">
        <v>42632.515972222223</v>
      </c>
      <c r="M79" s="349"/>
      <c r="N79" s="349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0.41805555555555557</v>
      </c>
      <c r="T90" s="92"/>
    </row>
    <row r="91" spans="17:48" x14ac:dyDescent="0.25">
      <c r="Q91" s="92"/>
      <c r="S91" s="92">
        <f t="shared" si="13"/>
        <v>0.42152777777777778</v>
      </c>
      <c r="T91" s="92"/>
      <c r="AR91" s="16" t="s">
        <v>60</v>
      </c>
    </row>
    <row r="92" spans="17:48" x14ac:dyDescent="0.25">
      <c r="Q92" s="92"/>
      <c r="S92" s="92">
        <f t="shared" si="13"/>
        <v>0.42499999999999999</v>
      </c>
      <c r="T92" s="92"/>
      <c r="AR92" s="16" t="s">
        <v>59</v>
      </c>
    </row>
    <row r="93" spans="17:48" x14ac:dyDescent="0.25">
      <c r="Q93" s="92"/>
      <c r="S93" s="92">
        <f t="shared" si="13"/>
        <v>0.4284722222222222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0.43194444444444446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0.43541666666666662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0.43888888888888888</v>
      </c>
      <c r="T96" s="92"/>
      <c r="AR96" s="16" t="s">
        <v>64</v>
      </c>
    </row>
    <row r="97" spans="17:48" x14ac:dyDescent="0.25">
      <c r="Q97" s="92"/>
      <c r="S97" s="92">
        <f t="shared" si="13"/>
        <v>0.44236111111111115</v>
      </c>
      <c r="T97" s="92"/>
    </row>
    <row r="98" spans="17:48" x14ac:dyDescent="0.25">
      <c r="Q98" s="92"/>
      <c r="S98" s="92">
        <f t="shared" si="13"/>
        <v>0.4458333333333333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0.44930555555555557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0.45277777777777778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0.45624999999999999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0.4597222222222222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0.46319444444444446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0.46666666666666662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0.47013888888888888</v>
      </c>
      <c r="T105" s="92"/>
      <c r="AI105" s="92">
        <f>TEXT(J20,"0\:00")+0</f>
        <v>0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0.47361111111111115</v>
      </c>
      <c r="T106" s="92"/>
      <c r="AC106" s="16" t="s">
        <v>210</v>
      </c>
      <c r="AI106" s="92">
        <f>TEXT(L20,"0\:00")+0</f>
        <v>0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0.4770833333333333</v>
      </c>
      <c r="T107" s="92"/>
      <c r="AC107" s="16" t="s">
        <v>211</v>
      </c>
      <c r="AI107" s="95">
        <f>L4*24*60</f>
        <v>129600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0.48055555555555557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formatRows="0"/>
  <mergeCells count="440"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2016-09-29T09:34:03Z</dcterms:modified>
</cp:coreProperties>
</file>