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127"/>
  <workbookPr/>
  <mc:AlternateContent xmlns:mc="http://schemas.openxmlformats.org/markup-compatibility/2006">
    <mc:Choice Requires="x15">
      <x15ac:absPath xmlns:x15ac="http://schemas.microsoft.com/office/spreadsheetml/2010/11/ac" url="C:\Users\Al\Documents\Al\S&amp;ME Projects\Buck\9-29-16 Buck\"/>
    </mc:Choice>
  </mc:AlternateContent>
  <bookViews>
    <workbookView xWindow="0" yWindow="0" windowWidth="25125" windowHeight="12210" activeTab="2"/>
  </bookViews>
  <sheets>
    <sheet name="Instructions" sheetId="5" r:id="rId1"/>
    <sheet name="Example" sheetId="4" r:id="rId2"/>
    <sheet name="Blank" sheetId="7" r:id="rId3"/>
  </sheets>
  <definedNames>
    <definedName name="_xlnm.Print_Area" localSheetId="2">Blank!$A$1:$N$79</definedName>
    <definedName name="_xlnm.Print_Area" localSheetId="1">Example!$A$1:$N$77</definedName>
  </definedNames>
  <calcPr calcId="171027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114" i="7" l="1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K58" i="7"/>
  <c r="J58" i="7"/>
  <c r="I58" i="7"/>
  <c r="H58" i="7"/>
  <c r="G58" i="7"/>
  <c r="F58" i="7"/>
  <c r="E58" i="7"/>
  <c r="D58" i="7"/>
  <c r="G26" i="7" s="1"/>
  <c r="B58" i="7"/>
  <c r="L20" i="7" s="1"/>
  <c r="AH56" i="7"/>
  <c r="AF56" i="7"/>
  <c r="AD56" i="7"/>
  <c r="Z56" i="7"/>
  <c r="X56" i="7"/>
  <c r="V56" i="7"/>
  <c r="T56" i="7"/>
  <c r="R56" i="7"/>
  <c r="P56" i="7"/>
  <c r="C56" i="7"/>
  <c r="AH55" i="7"/>
  <c r="AF55" i="7"/>
  <c r="AD55" i="7"/>
  <c r="Z55" i="7"/>
  <c r="X55" i="7"/>
  <c r="V55" i="7"/>
  <c r="T55" i="7"/>
  <c r="R55" i="7"/>
  <c r="P55" i="7"/>
  <c r="C55" i="7"/>
  <c r="AH54" i="7"/>
  <c r="AF54" i="7"/>
  <c r="AD54" i="7"/>
  <c r="Z54" i="7"/>
  <c r="X54" i="7"/>
  <c r="V54" i="7"/>
  <c r="T54" i="7"/>
  <c r="R54" i="7"/>
  <c r="P54" i="7"/>
  <c r="C54" i="7"/>
  <c r="AH53" i="7"/>
  <c r="AF53" i="7"/>
  <c r="AD53" i="7"/>
  <c r="Z53" i="7"/>
  <c r="X53" i="7"/>
  <c r="V53" i="7"/>
  <c r="T53" i="7"/>
  <c r="R53" i="7"/>
  <c r="P53" i="7"/>
  <c r="C53" i="7"/>
  <c r="AH52" i="7"/>
  <c r="AF52" i="7"/>
  <c r="AD52" i="7"/>
  <c r="Z52" i="7"/>
  <c r="X52" i="7"/>
  <c r="V52" i="7"/>
  <c r="T52" i="7"/>
  <c r="R52" i="7"/>
  <c r="P52" i="7"/>
  <c r="C52" i="7"/>
  <c r="AH51" i="7"/>
  <c r="AF51" i="7"/>
  <c r="AD51" i="7"/>
  <c r="Z51" i="7"/>
  <c r="X51" i="7"/>
  <c r="V51" i="7"/>
  <c r="T51" i="7"/>
  <c r="R51" i="7"/>
  <c r="P51" i="7"/>
  <c r="C51" i="7"/>
  <c r="AH50" i="7"/>
  <c r="AF50" i="7"/>
  <c r="AD50" i="7"/>
  <c r="Z50" i="7"/>
  <c r="X50" i="7"/>
  <c r="V50" i="7"/>
  <c r="T50" i="7"/>
  <c r="R50" i="7"/>
  <c r="P50" i="7"/>
  <c r="C50" i="7"/>
  <c r="AH49" i="7"/>
  <c r="AF49" i="7"/>
  <c r="AD49" i="7"/>
  <c r="Z49" i="7"/>
  <c r="X49" i="7"/>
  <c r="V49" i="7"/>
  <c r="T49" i="7"/>
  <c r="R49" i="7"/>
  <c r="P49" i="7"/>
  <c r="C49" i="7"/>
  <c r="AH48" i="7"/>
  <c r="AF48" i="7"/>
  <c r="AD48" i="7"/>
  <c r="Z48" i="7"/>
  <c r="X48" i="7"/>
  <c r="V48" i="7"/>
  <c r="T48" i="7"/>
  <c r="R48" i="7"/>
  <c r="P48" i="7"/>
  <c r="C48" i="7"/>
  <c r="AH47" i="7"/>
  <c r="AF47" i="7"/>
  <c r="AD47" i="7"/>
  <c r="Z47" i="7"/>
  <c r="X47" i="7"/>
  <c r="V47" i="7"/>
  <c r="T47" i="7"/>
  <c r="R47" i="7"/>
  <c r="P47" i="7"/>
  <c r="C47" i="7"/>
  <c r="AH46" i="7"/>
  <c r="AF46" i="7"/>
  <c r="AD46" i="7"/>
  <c r="Z46" i="7"/>
  <c r="X46" i="7"/>
  <c r="V46" i="7"/>
  <c r="T46" i="7"/>
  <c r="R46" i="7"/>
  <c r="P46" i="7"/>
  <c r="C46" i="7"/>
  <c r="AH45" i="7"/>
  <c r="AF45" i="7"/>
  <c r="AD45" i="7"/>
  <c r="Z45" i="7"/>
  <c r="X45" i="7"/>
  <c r="V45" i="7"/>
  <c r="T45" i="7"/>
  <c r="R45" i="7"/>
  <c r="P45" i="7"/>
  <c r="AH44" i="7"/>
  <c r="AF44" i="7"/>
  <c r="AD44" i="7"/>
  <c r="Z44" i="7"/>
  <c r="X44" i="7"/>
  <c r="V44" i="7"/>
  <c r="T44" i="7"/>
  <c r="R44" i="7"/>
  <c r="P44" i="7"/>
  <c r="AH43" i="7"/>
  <c r="AF43" i="7"/>
  <c r="AD43" i="7"/>
  <c r="Z43" i="7"/>
  <c r="X43" i="7"/>
  <c r="V43" i="7"/>
  <c r="T43" i="7"/>
  <c r="R43" i="7"/>
  <c r="P43" i="7"/>
  <c r="AH42" i="7"/>
  <c r="AF42" i="7"/>
  <c r="AD42" i="7"/>
  <c r="Z42" i="7"/>
  <c r="X42" i="7"/>
  <c r="V42" i="7"/>
  <c r="T42" i="7"/>
  <c r="R42" i="7"/>
  <c r="P42" i="7"/>
  <c r="AH41" i="7"/>
  <c r="AF41" i="7"/>
  <c r="AD41" i="7"/>
  <c r="Z41" i="7"/>
  <c r="X41" i="7"/>
  <c r="V41" i="7"/>
  <c r="T41" i="7"/>
  <c r="R41" i="7"/>
  <c r="P41" i="7"/>
  <c r="AH40" i="7"/>
  <c r="AF40" i="7"/>
  <c r="AD40" i="7"/>
  <c r="Z40" i="7"/>
  <c r="X40" i="7"/>
  <c r="V40" i="7"/>
  <c r="T40" i="7"/>
  <c r="R40" i="7"/>
  <c r="P40" i="7"/>
  <c r="AH39" i="7"/>
  <c r="AF39" i="7"/>
  <c r="AD39" i="7"/>
  <c r="Z39" i="7"/>
  <c r="X39" i="7"/>
  <c r="V39" i="7"/>
  <c r="T39" i="7"/>
  <c r="R39" i="7"/>
  <c r="P39" i="7"/>
  <c r="AH38" i="7"/>
  <c r="AF38" i="7"/>
  <c r="AD38" i="7"/>
  <c r="Z38" i="7"/>
  <c r="X38" i="7"/>
  <c r="V38" i="7"/>
  <c r="T38" i="7"/>
  <c r="R38" i="7"/>
  <c r="P38" i="7"/>
  <c r="AH37" i="7"/>
  <c r="AF37" i="7"/>
  <c r="AD37" i="7"/>
  <c r="Z37" i="7"/>
  <c r="X37" i="7"/>
  <c r="V37" i="7"/>
  <c r="T37" i="7"/>
  <c r="R37" i="7"/>
  <c r="P37" i="7"/>
  <c r="AH36" i="7"/>
  <c r="AF36" i="7"/>
  <c r="AD36" i="7"/>
  <c r="Z36" i="7"/>
  <c r="X36" i="7"/>
  <c r="V36" i="7"/>
  <c r="T36" i="7"/>
  <c r="R36" i="7"/>
  <c r="P36" i="7"/>
  <c r="AH35" i="7"/>
  <c r="AF35" i="7"/>
  <c r="AD35" i="7"/>
  <c r="Z35" i="7"/>
  <c r="X35" i="7"/>
  <c r="V35" i="7"/>
  <c r="T35" i="7"/>
  <c r="R35" i="7"/>
  <c r="P35" i="7"/>
  <c r="AH34" i="7"/>
  <c r="AF34" i="7"/>
  <c r="AD34" i="7"/>
  <c r="Z34" i="7"/>
  <c r="X34" i="7"/>
  <c r="V34" i="7"/>
  <c r="T34" i="7"/>
  <c r="R34" i="7"/>
  <c r="P34" i="7"/>
  <c r="G23" i="7"/>
  <c r="AB53" i="7" s="1"/>
  <c r="Y22" i="7"/>
  <c r="Y24" i="7" s="1"/>
  <c r="Y21" i="7"/>
  <c r="J20" i="7"/>
  <c r="AI105" i="7" s="1"/>
  <c r="G15" i="7"/>
  <c r="P12" i="7" s="1"/>
  <c r="P13" i="7" s="1"/>
  <c r="L6" i="7"/>
  <c r="P35" i="4"/>
  <c r="C33" i="7" l="1"/>
  <c r="C34" i="7" s="1"/>
  <c r="C35" i="7" s="1"/>
  <c r="C36" i="7" s="1"/>
  <c r="L14" i="7"/>
  <c r="L15" i="7" s="1"/>
  <c r="AB36" i="7"/>
  <c r="AB44" i="7"/>
  <c r="AB48" i="7"/>
  <c r="AB40" i="7"/>
  <c r="AB52" i="7"/>
  <c r="AB56" i="7"/>
  <c r="AI106" i="7"/>
  <c r="L4" i="7"/>
  <c r="AI107" i="7" s="1"/>
  <c r="AB35" i="7"/>
  <c r="AB39" i="7"/>
  <c r="AB43" i="7"/>
  <c r="AB47" i="7"/>
  <c r="AB51" i="7"/>
  <c r="AB55" i="7"/>
  <c r="G24" i="7"/>
  <c r="AB34" i="7"/>
  <c r="AB38" i="7"/>
  <c r="AB42" i="7"/>
  <c r="AB46" i="7"/>
  <c r="AB50" i="7"/>
  <c r="AB54" i="7"/>
  <c r="AB37" i="7"/>
  <c r="AB41" i="7"/>
  <c r="AB45" i="7"/>
  <c r="AB49" i="7"/>
  <c r="C37" i="7" l="1"/>
  <c r="C38" i="7" s="1"/>
  <c r="C39" i="7" s="1"/>
  <c r="C40" i="7" s="1"/>
  <c r="L16" i="7"/>
  <c r="C41" i="7"/>
  <c r="C42" i="7" s="1"/>
  <c r="C43" i="7" s="1"/>
  <c r="L73" i="4"/>
  <c r="L72" i="4"/>
  <c r="C44" i="7" l="1"/>
  <c r="C45" i="7" s="1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35" i="4"/>
  <c r="AH36" i="4"/>
  <c r="AH37" i="4"/>
  <c r="AH38" i="4"/>
  <c r="AH39" i="4"/>
  <c r="AH40" i="4"/>
  <c r="AH41" i="4"/>
  <c r="AH42" i="4"/>
  <c r="AH43" i="4"/>
  <c r="AH34" i="4"/>
  <c r="C58" i="7" l="1"/>
  <c r="G25" i="7" s="1"/>
  <c r="Y22" i="4"/>
  <c r="Y24" i="4" s="1"/>
  <c r="Y21" i="4"/>
  <c r="G23" i="4" l="1"/>
  <c r="G24" i="4" l="1"/>
  <c r="AB35" i="4"/>
  <c r="AB39" i="4"/>
  <c r="AB43" i="4"/>
  <c r="AB47" i="4"/>
  <c r="AB51" i="4"/>
  <c r="AB55" i="4"/>
  <c r="AB36" i="4"/>
  <c r="AB40" i="4"/>
  <c r="AB44" i="4"/>
  <c r="AB48" i="4"/>
  <c r="AB52" i="4"/>
  <c r="AB56" i="4"/>
  <c r="AB37" i="4"/>
  <c r="AB41" i="4"/>
  <c r="AB45" i="4"/>
  <c r="AB49" i="4"/>
  <c r="AB53" i="4"/>
  <c r="AB34" i="4"/>
  <c r="AB38" i="4"/>
  <c r="AB42" i="4"/>
  <c r="AB46" i="4"/>
  <c r="AB50" i="4"/>
  <c r="AB54" i="4"/>
  <c r="AD34" i="4" l="1"/>
  <c r="G15" i="4" l="1"/>
  <c r="L6" i="4"/>
  <c r="J20" i="4"/>
  <c r="K58" i="4"/>
  <c r="J58" i="4"/>
  <c r="I58" i="4"/>
  <c r="H58" i="4"/>
  <c r="G58" i="4"/>
  <c r="F58" i="4"/>
  <c r="E58" i="4"/>
  <c r="D58" i="4"/>
  <c r="G26" i="4" s="1"/>
  <c r="B58" i="4"/>
  <c r="L20" i="4" s="1"/>
  <c r="P12" i="4" l="1"/>
  <c r="P13" i="4" s="1"/>
  <c r="L14" i="4"/>
  <c r="L4" i="4"/>
  <c r="L15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F44" i="4"/>
  <c r="AF45" i="4"/>
  <c r="L16" i="4" l="1"/>
  <c r="AF40" i="4"/>
  <c r="Z36" i="4"/>
  <c r="S112" i="4" l="1"/>
  <c r="S111" i="4"/>
  <c r="S110" i="4"/>
  <c r="S109" i="4"/>
  <c r="S108" i="4"/>
  <c r="S107" i="4"/>
  <c r="S106" i="4"/>
  <c r="AI103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AF56" i="4"/>
  <c r="Z56" i="4"/>
  <c r="X56" i="4"/>
  <c r="V56" i="4"/>
  <c r="T56" i="4"/>
  <c r="R56" i="4"/>
  <c r="P56" i="4"/>
  <c r="AF55" i="4"/>
  <c r="Z55" i="4"/>
  <c r="X55" i="4"/>
  <c r="V55" i="4"/>
  <c r="T55" i="4"/>
  <c r="R55" i="4"/>
  <c r="P55" i="4"/>
  <c r="AF54" i="4"/>
  <c r="Z54" i="4"/>
  <c r="X54" i="4"/>
  <c r="V54" i="4"/>
  <c r="T54" i="4"/>
  <c r="R54" i="4"/>
  <c r="P54" i="4"/>
  <c r="AF53" i="4"/>
  <c r="Z53" i="4"/>
  <c r="X53" i="4"/>
  <c r="V53" i="4"/>
  <c r="T53" i="4"/>
  <c r="R53" i="4"/>
  <c r="P53" i="4"/>
  <c r="AF52" i="4"/>
  <c r="Z52" i="4"/>
  <c r="X52" i="4"/>
  <c r="V52" i="4"/>
  <c r="T52" i="4"/>
  <c r="R52" i="4"/>
  <c r="P52" i="4"/>
  <c r="AF51" i="4"/>
  <c r="Z51" i="4"/>
  <c r="X51" i="4"/>
  <c r="V51" i="4"/>
  <c r="T51" i="4"/>
  <c r="R51" i="4"/>
  <c r="P51" i="4"/>
  <c r="AF50" i="4"/>
  <c r="Z50" i="4"/>
  <c r="X50" i="4"/>
  <c r="V50" i="4"/>
  <c r="T50" i="4"/>
  <c r="R50" i="4"/>
  <c r="P50" i="4"/>
  <c r="AF49" i="4"/>
  <c r="Z49" i="4"/>
  <c r="X49" i="4"/>
  <c r="V49" i="4"/>
  <c r="T49" i="4"/>
  <c r="R49" i="4"/>
  <c r="P49" i="4"/>
  <c r="AF48" i="4"/>
  <c r="Z48" i="4"/>
  <c r="X48" i="4"/>
  <c r="V48" i="4"/>
  <c r="T48" i="4"/>
  <c r="R48" i="4"/>
  <c r="P48" i="4"/>
  <c r="AF47" i="4"/>
  <c r="Z47" i="4"/>
  <c r="X47" i="4"/>
  <c r="V47" i="4"/>
  <c r="T47" i="4"/>
  <c r="R47" i="4"/>
  <c r="P47" i="4"/>
  <c r="AF46" i="4"/>
  <c r="Z46" i="4"/>
  <c r="X46" i="4"/>
  <c r="V46" i="4"/>
  <c r="T46" i="4"/>
  <c r="R46" i="4"/>
  <c r="P46" i="4"/>
  <c r="Z45" i="4"/>
  <c r="X45" i="4"/>
  <c r="V45" i="4"/>
  <c r="T45" i="4"/>
  <c r="R45" i="4"/>
  <c r="P45" i="4"/>
  <c r="Z44" i="4"/>
  <c r="X44" i="4"/>
  <c r="V44" i="4"/>
  <c r="T44" i="4"/>
  <c r="R44" i="4"/>
  <c r="P44" i="4"/>
  <c r="AF43" i="4"/>
  <c r="Z43" i="4"/>
  <c r="X43" i="4"/>
  <c r="V43" i="4"/>
  <c r="T43" i="4"/>
  <c r="R43" i="4"/>
  <c r="P43" i="4"/>
  <c r="AF42" i="4"/>
  <c r="Z42" i="4"/>
  <c r="X42" i="4"/>
  <c r="V42" i="4"/>
  <c r="T42" i="4"/>
  <c r="R42" i="4"/>
  <c r="P42" i="4"/>
  <c r="AF41" i="4"/>
  <c r="Z41" i="4"/>
  <c r="X41" i="4"/>
  <c r="V41" i="4"/>
  <c r="T41" i="4"/>
  <c r="R41" i="4"/>
  <c r="P41" i="4"/>
  <c r="Z40" i="4"/>
  <c r="X40" i="4"/>
  <c r="V40" i="4"/>
  <c r="T40" i="4"/>
  <c r="R40" i="4"/>
  <c r="P40" i="4"/>
  <c r="AF39" i="4"/>
  <c r="Z39" i="4"/>
  <c r="X39" i="4"/>
  <c r="V39" i="4"/>
  <c r="T39" i="4"/>
  <c r="R39" i="4"/>
  <c r="P39" i="4"/>
  <c r="AF38" i="4"/>
  <c r="Z38" i="4"/>
  <c r="X38" i="4"/>
  <c r="V38" i="4"/>
  <c r="T38" i="4"/>
  <c r="R38" i="4"/>
  <c r="P38" i="4"/>
  <c r="AF37" i="4"/>
  <c r="Z37" i="4"/>
  <c r="X37" i="4"/>
  <c r="V37" i="4"/>
  <c r="T37" i="4"/>
  <c r="R37" i="4"/>
  <c r="P37" i="4"/>
  <c r="AF36" i="4"/>
  <c r="X36" i="4"/>
  <c r="V36" i="4"/>
  <c r="T36" i="4"/>
  <c r="R36" i="4"/>
  <c r="P36" i="4"/>
  <c r="AF35" i="4"/>
  <c r="Z35" i="4"/>
  <c r="X35" i="4"/>
  <c r="V35" i="4"/>
  <c r="T35" i="4"/>
  <c r="R35" i="4"/>
  <c r="AF34" i="4"/>
  <c r="Z34" i="4"/>
  <c r="X34" i="4"/>
  <c r="V34" i="4"/>
  <c r="T34" i="4"/>
  <c r="R34" i="4"/>
  <c r="P34" i="4"/>
  <c r="C33" i="4" l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AI104" i="4"/>
  <c r="AI105" i="4"/>
  <c r="C58" i="4" l="1"/>
  <c r="G25" i="4" s="1"/>
</calcChain>
</file>

<file path=xl/sharedStrings.xml><?xml version="1.0" encoding="utf-8"?>
<sst xmlns="http://schemas.openxmlformats.org/spreadsheetml/2006/main" count="590" uniqueCount="272">
  <si>
    <t>EPH MADEP</t>
  </si>
  <si>
    <t>VPH MADEP</t>
  </si>
  <si>
    <t>Other</t>
  </si>
  <si>
    <t>EDB 504.1</t>
  </si>
  <si>
    <t>Methanol</t>
  </si>
  <si>
    <t>TPH DRO 8015</t>
  </si>
  <si>
    <t>TPH GRO 8015</t>
  </si>
  <si>
    <t>500 mL Plastic</t>
  </si>
  <si>
    <t>Ground Surface</t>
  </si>
  <si>
    <t>NaOH</t>
  </si>
  <si>
    <t>SVOCs 625</t>
  </si>
  <si>
    <t>1L Plastic</t>
  </si>
  <si>
    <t>Top of Casing</t>
  </si>
  <si>
    <t>HCl</t>
  </si>
  <si>
    <t>SVOCs PAH 8270 SIM</t>
  </si>
  <si>
    <t>SVOCs 8270</t>
  </si>
  <si>
    <t>VOCs 8260</t>
  </si>
  <si>
    <t>2-</t>
  </si>
  <si>
    <t>(2)</t>
  </si>
  <si>
    <t>Unpreserved</t>
  </si>
  <si>
    <t>VOCs 6200</t>
  </si>
  <si>
    <t>1-</t>
  </si>
  <si>
    <t>(1)</t>
  </si>
  <si>
    <t>Bailer</t>
  </si>
  <si>
    <t>Submersible Pump</t>
  </si>
  <si>
    <t>Bladder Pump</t>
  </si>
  <si>
    <t>Liters</t>
  </si>
  <si>
    <t>mL/min</t>
  </si>
  <si>
    <t>Gallons</t>
  </si>
  <si>
    <t>gal/min</t>
  </si>
  <si>
    <t>Preservation</t>
  </si>
  <si>
    <t>Container Type and No.</t>
  </si>
  <si>
    <t>Method</t>
  </si>
  <si>
    <t>Analytical Data</t>
  </si>
  <si>
    <t>pH</t>
  </si>
  <si>
    <t>Time</t>
  </si>
  <si>
    <t>feet</t>
  </si>
  <si>
    <t>Water Level &amp; Well Data</t>
  </si>
  <si>
    <t>° F</t>
  </si>
  <si>
    <t>Air Temp:</t>
  </si>
  <si>
    <t>Sampled By:</t>
  </si>
  <si>
    <t>Weather:</t>
  </si>
  <si>
    <t>Locked?:</t>
  </si>
  <si>
    <t>Sample Time:</t>
  </si>
  <si>
    <t>Source Well:</t>
  </si>
  <si>
    <t>Sample Date:</t>
  </si>
  <si>
    <t>Project Number:</t>
  </si>
  <si>
    <t xml:space="preserve"> Minutes</t>
  </si>
  <si>
    <t>Purge Time:</t>
  </si>
  <si>
    <t>Purge Date:</t>
  </si>
  <si>
    <t>Project Name:</t>
  </si>
  <si>
    <t>Yes</t>
  </si>
  <si>
    <t>No</t>
  </si>
  <si>
    <t>Project Location:</t>
  </si>
  <si>
    <t>End Time:</t>
  </si>
  <si>
    <t>Well Purging Information</t>
  </si>
  <si>
    <t>Notes:</t>
  </si>
  <si>
    <t>Cond 
(µS/cm)</t>
  </si>
  <si>
    <t>Turbidity
(NTU)</t>
  </si>
  <si>
    <t>Slight Petroleum</t>
  </si>
  <si>
    <t>None</t>
  </si>
  <si>
    <t>Strong Petroleum</t>
  </si>
  <si>
    <t>Gasoline</t>
  </si>
  <si>
    <t>Diesel</t>
  </si>
  <si>
    <t>Heating Oil</t>
  </si>
  <si>
    <t>Peristaltic Pump</t>
  </si>
  <si>
    <t>Sample Start Time:</t>
  </si>
  <si>
    <t>Sample Method:</t>
  </si>
  <si>
    <t>Purge Method:</t>
  </si>
  <si>
    <t>Calibration Date:</t>
  </si>
  <si>
    <t>On (sec):</t>
  </si>
  <si>
    <t>Off (sec):</t>
  </si>
  <si>
    <t>Pressure:</t>
  </si>
  <si>
    <t>psi</t>
  </si>
  <si>
    <t>HNO3</t>
  </si>
  <si>
    <t>Temp
(°C)</t>
  </si>
  <si>
    <t>pH
(s.u.)</t>
  </si>
  <si>
    <t>Spec. Cond.
(µS/cm)</t>
  </si>
  <si>
    <t>Dissolved Oxygen
(mg/L)</t>
  </si>
  <si>
    <t>DO 
(mg/L)</t>
  </si>
  <si>
    <t>Comment</t>
  </si>
  <si>
    <t>Change in DTW (ft)</t>
  </si>
  <si>
    <t>Pump Serial No.:</t>
  </si>
  <si>
    <t>DTW with 25% of Water Column</t>
  </si>
  <si>
    <t>Start Time:</t>
  </si>
  <si>
    <t>25% of Water Column</t>
  </si>
  <si>
    <t>Total Dissolved Solids</t>
  </si>
  <si>
    <t>F, CL, Sulfate</t>
  </si>
  <si>
    <t>Alkalinity</t>
  </si>
  <si>
    <t>Total Radium (226+228)</t>
  </si>
  <si>
    <t>Total Suspended Solids</t>
  </si>
  <si>
    <t>Methane RSK-175</t>
  </si>
  <si>
    <t>Sulfide</t>
  </si>
  <si>
    <t>Total Organic Carbon</t>
  </si>
  <si>
    <t>NO3-NO2</t>
  </si>
  <si>
    <t>Chromium-VI 218.7</t>
  </si>
  <si>
    <t>Hg LL</t>
  </si>
  <si>
    <t>Metals - Dissolved</t>
  </si>
  <si>
    <t>Metals - Total</t>
  </si>
  <si>
    <t>Bladder Pump Control Settings:</t>
  </si>
  <si>
    <t>To convert ORP to Eh, add 205 mv to ORP.</t>
  </si>
  <si>
    <t>ORP*
(mV)</t>
  </si>
  <si>
    <t>Qty</t>
  </si>
  <si>
    <t>Container</t>
  </si>
  <si>
    <t>H2SO4</t>
  </si>
  <si>
    <t>Water Level &amp; Well Data Extra</t>
  </si>
  <si>
    <t>Field Parameters Extra</t>
  </si>
  <si>
    <t>Sample End Time:</t>
  </si>
  <si>
    <t xml:space="preserve">Final: </t>
  </si>
  <si>
    <t>(If Used)</t>
  </si>
  <si>
    <t>Sunny, Hot, Windy</t>
  </si>
  <si>
    <t>Start Purging</t>
  </si>
  <si>
    <t>End Purging</t>
  </si>
  <si>
    <t>Percent Drawdown WC&gt;pump</t>
  </si>
  <si>
    <t>Single Option</t>
  </si>
  <si>
    <t>Drawdown: &lt;0.3 ft First or &lt;25% Second</t>
  </si>
  <si>
    <t>ft-TOC</t>
  </si>
  <si>
    <t>Pass (3 consecutive readings as Pass)</t>
  </si>
  <si>
    <t>Turbidity: &lt;10% First or ±10% Second</t>
  </si>
  <si>
    <t>PPG Shelby</t>
  </si>
  <si>
    <t>940 Washburn Switch Rd, Shelby, NC</t>
  </si>
  <si>
    <t>1354-11-137, Phase 08</t>
  </si>
  <si>
    <t>Preservative</t>
  </si>
  <si>
    <t xml:space="preserve">Final Volume Purged: </t>
  </si>
  <si>
    <t xml:space="preserve">Final Volume Purge Rate: </t>
  </si>
  <si>
    <t xml:space="preserve">Well Purged Dry?: </t>
  </si>
  <si>
    <t>Well Volume</t>
  </si>
  <si>
    <t>Well Diameter</t>
  </si>
  <si>
    <t>3 * Well Volume</t>
  </si>
  <si>
    <t>5 * Well Volume</t>
  </si>
  <si>
    <t xml:space="preserve">Stickup: </t>
  </si>
  <si>
    <t>inch</t>
  </si>
  <si>
    <t>Water Volume</t>
  </si>
  <si>
    <t>40 ml G</t>
  </si>
  <si>
    <t>1 L P</t>
  </si>
  <si>
    <t>250 ml P</t>
  </si>
  <si>
    <t>Comments:</t>
  </si>
  <si>
    <t>Date</t>
  </si>
  <si>
    <t>Signature</t>
  </si>
  <si>
    <t>Name</t>
  </si>
  <si>
    <t>Form Revision Date:</t>
  </si>
  <si>
    <t>Field Parameters (Taken at time intervals with purge volumes ≥ 2 Flow Through Cell Volumes)</t>
  </si>
  <si>
    <r>
      <t>H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SO</t>
    </r>
    <r>
      <rPr>
        <vertAlign val="subscript"/>
        <sz val="10"/>
        <rFont val="Segoe UI"/>
        <family val="2"/>
      </rPr>
      <t>4</t>
    </r>
  </si>
  <si>
    <r>
      <t>HNO</t>
    </r>
    <r>
      <rPr>
        <vertAlign val="subscript"/>
        <sz val="10"/>
        <rFont val="Segoe UI"/>
        <family val="2"/>
      </rPr>
      <t>3</t>
    </r>
  </si>
  <si>
    <r>
      <t>NaS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O</t>
    </r>
    <r>
      <rPr>
        <vertAlign val="subscript"/>
        <sz val="10"/>
        <rFont val="Segoe UI"/>
        <family val="2"/>
      </rPr>
      <t>3</t>
    </r>
  </si>
  <si>
    <t>Low Flow Groundwater Sampling Field Form</t>
  </si>
  <si>
    <t>Flow Through Cell Serial No.:</t>
  </si>
  <si>
    <t>Flow Rate
(mL/min)</t>
  </si>
  <si>
    <t>Depth to Water
(ft)</t>
  </si>
  <si>
    <t>mL</t>
  </si>
  <si>
    <t>Gal</t>
  </si>
  <si>
    <t>First Readings</t>
  </si>
  <si>
    <t>±</t>
  </si>
  <si>
    <t>&lt;</t>
  </si>
  <si>
    <t>Temp</t>
  </si>
  <si>
    <t>Used YSI Pro Plus</t>
  </si>
  <si>
    <t>40mL VOAs</t>
  </si>
  <si>
    <t>250mL A</t>
  </si>
  <si>
    <t>500mL A</t>
  </si>
  <si>
    <t>1L A</t>
  </si>
  <si>
    <t>250mL P</t>
  </si>
  <si>
    <t>500mL P</t>
  </si>
  <si>
    <t>1L P</t>
  </si>
  <si>
    <t>Metals 6010 (Dissolved)</t>
  </si>
  <si>
    <t>Metals 6010 (Total)</t>
  </si>
  <si>
    <t>Metals 6020 (Total)</t>
  </si>
  <si>
    <t>Metals 6020 (Dissolved)</t>
  </si>
  <si>
    <t>1,4-Dioxane 8260</t>
  </si>
  <si>
    <t>Nitrate 353.2</t>
  </si>
  <si>
    <t>Sulfate 300.0</t>
  </si>
  <si>
    <t>Ammonia-Nitrogen 350.1</t>
  </si>
  <si>
    <t>Hex Cr 7196</t>
  </si>
  <si>
    <t>1.  Using your Microsoft 365 account, open the low-flow groundwater sampling form in Microsoft Excel or from a cloud storage server.</t>
  </si>
  <si>
    <t xml:space="preserve">   Blue cells are drop-down menus.</t>
  </si>
  <si>
    <t xml:space="preserve">   Yellow cells are calculations, you can not edit these.</t>
  </si>
  <si>
    <t xml:space="preserve">   Clear cells are for you to fill in.</t>
  </si>
  <si>
    <r>
      <t xml:space="preserve">   All times are entered </t>
    </r>
    <r>
      <rPr>
        <b/>
        <u/>
        <sz val="11"/>
        <color theme="1"/>
        <rFont val="Segoe UI"/>
        <family val="2"/>
      </rPr>
      <t>without</t>
    </r>
    <r>
      <rPr>
        <b/>
        <sz val="11"/>
        <color theme="1"/>
        <rFont val="Segoe UI"/>
        <family val="2"/>
      </rPr>
      <t xml:space="preserve"> colons.  If you type 0915, the cell is formatted to show as 09:15.</t>
    </r>
  </si>
  <si>
    <t>The stabilization requirements are to be set by the PM.</t>
  </si>
  <si>
    <t xml:space="preserve"> Clear cells do not meet the stabilization requirements.</t>
  </si>
  <si>
    <t>below 10 NTUs and with one decimal place if the reading is above 10 NTUs.</t>
  </si>
  <si>
    <t>If you need additional rows, select row 46 through 58, click once on the row numbers, and press unhide.</t>
  </si>
  <si>
    <t xml:space="preserve">There are enough rows for 2 hrs of readings at 5 minute intervals.  </t>
  </si>
  <si>
    <r>
      <rPr>
        <b/>
        <sz val="10"/>
        <rFont val="Calibri"/>
        <family val="2"/>
      </rPr>
      <t>∆</t>
    </r>
    <r>
      <rPr>
        <b/>
        <sz val="8.5"/>
        <rFont val="Segoe UI"/>
        <family val="2"/>
      </rPr>
      <t xml:space="preserve"> </t>
    </r>
    <r>
      <rPr>
        <b/>
        <sz val="10"/>
        <rFont val="Segoe UI"/>
        <family val="2"/>
      </rPr>
      <t>Water Level Between Readings</t>
    </r>
  </si>
  <si>
    <r>
      <rPr>
        <sz val="10"/>
        <rFont val="Calibri"/>
        <family val="2"/>
      </rPr>
      <t>≥</t>
    </r>
  </si>
  <si>
    <t>VOCs 602</t>
  </si>
  <si>
    <t>SVOCs 8270 (B/N Only)</t>
  </si>
  <si>
    <t>SVOCs 8270 (+ TICs)</t>
  </si>
  <si>
    <t>VOCs 6200 (+ Ethanol)</t>
  </si>
  <si>
    <t>VOCs 8260 (8 Oxygenates)</t>
  </si>
  <si>
    <t>Height of Water Column:</t>
  </si>
  <si>
    <t>Measuring Point:</t>
  </si>
  <si>
    <t>Flow Through Cell Vol:</t>
  </si>
  <si>
    <t xml:space="preserve">DTW-TOC at 25% Drawdown of WC Above Pump: </t>
  </si>
  <si>
    <t xml:space="preserve">Water Column Above Pump Intake: </t>
  </si>
  <si>
    <t>MW-1</t>
  </si>
  <si>
    <t>B. Keyse</t>
  </si>
  <si>
    <t xml:space="preserve">   The turbidity cells are conditionally formatted to show with two decimal places if the reading is </t>
  </si>
  <si>
    <t>When the cell turns green it means the readings meet the stabilization requirements.</t>
  </si>
  <si>
    <t>Volume Purged
(gal)</t>
  </si>
  <si>
    <t>End of Purging</t>
  </si>
  <si>
    <t>Enter sample start and end time.  The sample start time should be the time placed on the COC.</t>
  </si>
  <si>
    <t>For unused cells, either click the blank option in the drop down menu or press delete to clear the cell.</t>
  </si>
  <si>
    <t>The blank cells are to be used if the appropriate analyses are not in the drop down list.</t>
  </si>
  <si>
    <t>Pump Placement Calculations</t>
  </si>
  <si>
    <t>Depth to Water:</t>
  </si>
  <si>
    <t>Total Well Depth:</t>
  </si>
  <si>
    <t>Screen Length:</t>
  </si>
  <si>
    <t>ft-GRD</t>
  </si>
  <si>
    <t>Flush Mount</t>
  </si>
  <si>
    <t>Stick Up</t>
  </si>
  <si>
    <t>Middle of the Screen</t>
  </si>
  <si>
    <t>1 ft from the Bottom of the Screen</t>
  </si>
  <si>
    <t>2 ft from the Bottom of the Screen</t>
  </si>
  <si>
    <t>Depth to Top of the Well Screen from TOC:</t>
  </si>
  <si>
    <t>Depth to Bottom of the Well Screen from TOC:</t>
  </si>
  <si>
    <t>Desired Pump Intake Placement:</t>
  </si>
  <si>
    <t>Approx. Pump Intake Depth:</t>
  </si>
  <si>
    <t>Clear Cells Fail</t>
  </si>
  <si>
    <t>Able to Calculate the Pump Intake Depth?</t>
  </si>
  <si>
    <t>If more rows are needed, unhide rows 47 to 56, then delete blank rows.  Copy sheet for page 2 if needed.</t>
  </si>
  <si>
    <t xml:space="preserve">Pump Intake Depth from Top of Casing: </t>
  </si>
  <si>
    <t>(Yes/No)</t>
  </si>
  <si>
    <t>2.  From the File button, press "Save a Copy"</t>
  </si>
  <si>
    <t>3.  On your OneDrive server, if needed, create a new project folder.</t>
  </si>
  <si>
    <t>4.  Save the excel file under the new or existing project folder.</t>
  </si>
  <si>
    <t>5.  Make sure AutoSave is turned on</t>
  </si>
  <si>
    <r>
      <t xml:space="preserve">6.  Click </t>
    </r>
    <r>
      <rPr>
        <b/>
        <u/>
        <sz val="11"/>
        <color theme="1"/>
        <rFont val="Segoe UI"/>
        <family val="2"/>
      </rPr>
      <t>once</t>
    </r>
    <r>
      <rPr>
        <b/>
        <sz val="11"/>
        <color theme="1"/>
        <rFont val="Segoe UI"/>
        <family val="2"/>
      </rPr>
      <t xml:space="preserve"> on the sheet tab to duplicate the sheet.  If multiple wells, see # 6 regarding Project Information to add prior to duplicating.</t>
    </r>
  </si>
  <si>
    <t>Enter sampler's name</t>
  </si>
  <si>
    <t>The date will update automatically</t>
  </si>
  <si>
    <t>Click at the top, then the print button</t>
  </si>
  <si>
    <t xml:space="preserve">20.  Send the files by email to your PM.  </t>
  </si>
  <si>
    <r>
      <t xml:space="preserve">19.  Open OneDrive from your </t>
    </r>
    <r>
      <rPr>
        <b/>
        <u/>
        <sz val="11"/>
        <color theme="1"/>
        <rFont val="Segoe UI"/>
        <family val="2"/>
      </rPr>
      <t>home screen</t>
    </r>
    <r>
      <rPr>
        <b/>
        <sz val="11"/>
        <color theme="1"/>
        <rFont val="Segoe UI"/>
        <family val="2"/>
      </rPr>
      <t>, and select the PDF and Excel file from your sampling event</t>
    </r>
  </si>
  <si>
    <t>Tip:  You will have to hold your finger for a couple of seconds on the first file you select.</t>
  </si>
  <si>
    <t>Otherwise it will open the file instead of selecting it.</t>
  </si>
  <si>
    <t>18.  Upload to OneDrive.  If the appropriate PM as access to your OneDrive Field Report folder, you can skip this steps 19 and 20.</t>
  </si>
  <si>
    <t>17.  Send to OneDrive but pressing the button in the bottom right, then pressing on the OneDrive symbol</t>
  </si>
  <si>
    <t>7.  Double click on the sheet tab to rename the sheet.  Use the monitoring well ID as the sheet title.</t>
  </si>
  <si>
    <t>8  Enter your project information, well ID, equipment serial numbers, purge/sampling dates, and weather.</t>
  </si>
  <si>
    <t>9.  The "Field Parameters Extra" section is formatted to let you know when your field parameters are within stabilization requirements.</t>
  </si>
  <si>
    <t>10.  Click the drop down menus to select your analysis, container types, and preservative.</t>
  </si>
  <si>
    <t>11.  After sampling, enter your name here</t>
  </si>
  <si>
    <t>12.  After conducting the sampling event, click here to print as a PDF</t>
  </si>
  <si>
    <t>13. Click "Open in Another App"</t>
  </si>
  <si>
    <t>14.  The Next after the settings are the same as seen below</t>
  </si>
  <si>
    <t>15.  Open in Adobe Fill &amp; Sign</t>
  </si>
  <si>
    <t>16.  At the bottom, click the signature button, then enter your signature</t>
  </si>
  <si>
    <t>TSS</t>
  </si>
  <si>
    <t>TDS</t>
  </si>
  <si>
    <t>Cl, SO4</t>
  </si>
  <si>
    <t>Alkalinity, Bicarbonate, Carbonate</t>
  </si>
  <si>
    <t>Sulfate</t>
  </si>
  <si>
    <t>PET</t>
  </si>
  <si>
    <t>Glass</t>
  </si>
  <si>
    <t>TOC</t>
  </si>
  <si>
    <t>Nitrate-Nitrite</t>
  </si>
  <si>
    <t>Hex Chromium 218.7</t>
  </si>
  <si>
    <t>Radium 226 &amp; 228</t>
  </si>
  <si>
    <t>Metals- Total</t>
  </si>
  <si>
    <t>HDPE</t>
  </si>
  <si>
    <t>Ice</t>
  </si>
  <si>
    <t>Phosphoric Acid</t>
  </si>
  <si>
    <t xml:space="preserve"> H2SO4</t>
  </si>
  <si>
    <t>(NH4)2 SO4 &amp;
NH4OH</t>
  </si>
  <si>
    <t>Zinc Acetate/
NaOH</t>
  </si>
  <si>
    <t>Salisbury, NC</t>
  </si>
  <si>
    <t>7126-16-032A</t>
  </si>
  <si>
    <t>Buck Steam Station</t>
  </si>
  <si>
    <t>Darren Cox</t>
  </si>
  <si>
    <t>15C100211</t>
  </si>
  <si>
    <t>Bryan Wence</t>
  </si>
  <si>
    <t>Mix of Sun/Clouds</t>
  </si>
  <si>
    <t>GWA-15S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</si>
</sst>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h:mm;@"/>
    <numFmt numFmtId="166" formatCode="#,##0.0"/>
    <numFmt numFmtId="167" formatCode="00\:00"/>
    <numFmt numFmtId="168" formatCode="[$-409]mmmm\ d\,\ yyyy;@"/>
    <numFmt numFmtId="169" formatCode="0.0%"/>
    <numFmt numFmtId="170" formatCode="m/d/yy\ h:mm;@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color theme="1"/>
      <name val="Segoe UI"/>
      <family val="2"/>
    </font>
    <font>
      <sz val="10"/>
      <name val="Segoe UI"/>
      <family val="2"/>
    </font>
    <font>
      <b/>
      <sz val="10"/>
      <name val="Segoe UI"/>
      <family val="2"/>
    </font>
    <font>
      <sz val="10"/>
      <color rgb="FFFF0000"/>
      <name val="Segoe UI"/>
      <family val="2"/>
    </font>
    <font>
      <vertAlign val="subscript"/>
      <sz val="10"/>
      <name val="Segoe UI"/>
      <family val="2"/>
    </font>
    <font>
      <sz val="10"/>
      <color rgb="FF545454"/>
      <name val="Segoe UI"/>
      <family val="2"/>
    </font>
    <font>
      <b/>
      <sz val="11"/>
      <color theme="1"/>
      <name val="Segoe UI"/>
      <family val="2"/>
    </font>
    <font>
      <b/>
      <u/>
      <sz val="11"/>
      <color theme="1"/>
      <name val="Segoe UI"/>
      <family val="2"/>
    </font>
    <font>
      <b/>
      <sz val="10"/>
      <name val="Calibri"/>
      <family val="2"/>
    </font>
    <font>
      <b/>
      <sz val="8.5"/>
      <name val="Segoe UI"/>
      <family val="2"/>
    </font>
    <font>
      <sz val="10"/>
      <name val="Calibri"/>
      <family val="2"/>
    </font>
    <font>
      <b/>
      <sz val="16"/>
      <color theme="0"/>
      <name val="Palatino Linotype"/>
      <family val="1"/>
    </font>
    <font>
      <b/>
      <sz val="9"/>
      <color theme="1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E96B1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3" fillId="0" borderId="0"/>
  </cellStyleXfs>
  <cellXfs count="392">
    <xf numFmtId="0" fontId="0" fillId="0" borderId="0" xfId="0"/>
    <xf numFmtId="2" fontId="5" fillId="0" borderId="5" xfId="1" applyNumberFormat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/>
      <protection locked="0"/>
    </xf>
    <xf numFmtId="1" fontId="5" fillId="0" borderId="5" xfId="1" applyNumberFormat="1" applyFont="1" applyFill="1" applyBorder="1" applyAlignment="1" applyProtection="1">
      <alignment horizontal="center"/>
      <protection locked="0"/>
    </xf>
    <xf numFmtId="1" fontId="5" fillId="0" borderId="5" xfId="0" applyNumberFormat="1" applyFont="1" applyFill="1" applyBorder="1" applyAlignment="1" applyProtection="1">
      <alignment horizontal="center" vertical="center"/>
      <protection locked="0"/>
    </xf>
    <xf numFmtId="2" fontId="5" fillId="0" borderId="5" xfId="0" applyNumberFormat="1" applyFont="1" applyFill="1" applyBorder="1" applyAlignment="1" applyProtection="1">
      <alignment horizontal="center" vertical="center"/>
      <protection locked="0"/>
    </xf>
    <xf numFmtId="164" fontId="5" fillId="0" borderId="5" xfId="0" applyNumberFormat="1" applyFont="1" applyFill="1" applyBorder="1" applyAlignment="1" applyProtection="1">
      <alignment horizontal="center" vertical="center"/>
      <protection locked="0"/>
    </xf>
    <xf numFmtId="3" fontId="5" fillId="0" borderId="3" xfId="0" applyNumberFormat="1" applyFont="1" applyFill="1" applyBorder="1" applyAlignment="1" applyProtection="1">
      <alignment horizontal="center" vertical="center"/>
      <protection locked="0"/>
    </xf>
    <xf numFmtId="1" fontId="5" fillId="0" borderId="5" xfId="0" quotePrefix="1" applyNumberFormat="1" applyFont="1" applyFill="1" applyBorder="1" applyAlignment="1" applyProtection="1">
      <alignment horizontal="center" vertical="center"/>
      <protection locked="0"/>
    </xf>
    <xf numFmtId="0" fontId="5" fillId="0" borderId="52" xfId="0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vertical="center"/>
      <protection locked="0"/>
    </xf>
    <xf numFmtId="167" fontId="5" fillId="0" borderId="5" xfId="0" applyNumberFormat="1" applyFont="1" applyFill="1" applyBorder="1" applyAlignment="1" applyProtection="1">
      <alignment horizontal="center" vertical="center"/>
      <protection locked="0"/>
    </xf>
    <xf numFmtId="167" fontId="5" fillId="0" borderId="5" xfId="1" applyNumberFormat="1" applyFont="1" applyFill="1" applyBorder="1" applyAlignment="1" applyProtection="1">
      <alignment horizontal="center" vertical="center"/>
      <protection locked="0"/>
    </xf>
    <xf numFmtId="1" fontId="5" fillId="0" borderId="3" xfId="1" applyNumberFormat="1" applyFont="1" applyFill="1" applyBorder="1" applyAlignment="1" applyProtection="1">
      <alignment horizontal="right" vertical="center"/>
      <protection locked="0"/>
    </xf>
    <xf numFmtId="0" fontId="5" fillId="0" borderId="3" xfId="1" applyFont="1" applyFill="1" applyBorder="1" applyAlignment="1" applyProtection="1">
      <alignment horizontal="center"/>
      <protection locked="0"/>
    </xf>
    <xf numFmtId="164" fontId="5" fillId="0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Protection="1"/>
    <xf numFmtId="1" fontId="5" fillId="3" borderId="3" xfId="1" applyNumberFormat="1" applyFont="1" applyFill="1" applyBorder="1" applyAlignment="1" applyProtection="1">
      <alignment horizontal="right" vertical="center"/>
    </xf>
    <xf numFmtId="0" fontId="5" fillId="0" borderId="0" xfId="1" applyFont="1" applyFill="1" applyProtection="1"/>
    <xf numFmtId="0" fontId="5" fillId="0" borderId="5" xfId="1" applyFont="1" applyFill="1" applyBorder="1" applyAlignment="1" applyProtection="1">
      <alignment horizontal="center" vertical="center"/>
    </xf>
    <xf numFmtId="0" fontId="5" fillId="0" borderId="37" xfId="1" applyFont="1" applyFill="1" applyBorder="1" applyAlignment="1" applyProtection="1">
      <alignment vertical="center"/>
    </xf>
    <xf numFmtId="0" fontId="5" fillId="0" borderId="0" xfId="1" applyFont="1" applyFill="1" applyBorder="1" applyProtection="1"/>
    <xf numFmtId="0" fontId="5" fillId="0" borderId="5" xfId="1" applyFont="1" applyFill="1" applyBorder="1" applyAlignment="1" applyProtection="1">
      <alignment horizontal="centerContinuous" vertical="center"/>
    </xf>
    <xf numFmtId="2" fontId="5" fillId="3" borderId="5" xfId="1" applyNumberFormat="1" applyFont="1" applyFill="1" applyBorder="1" applyAlignment="1" applyProtection="1">
      <alignment horizontal="center" vertical="center"/>
    </xf>
    <xf numFmtId="0" fontId="5" fillId="0" borderId="5" xfId="1" applyFont="1" applyBorder="1" applyAlignment="1" applyProtection="1">
      <alignment horizontal="center" vertical="center"/>
    </xf>
    <xf numFmtId="0" fontId="5" fillId="0" borderId="37" xfId="1" applyFont="1" applyBorder="1" applyAlignment="1" applyProtection="1">
      <alignment vertical="center"/>
    </xf>
    <xf numFmtId="2" fontId="5" fillId="0" borderId="5" xfId="1" applyNumberFormat="1" applyFont="1" applyFill="1" applyBorder="1" applyAlignment="1" applyProtection="1">
      <alignment horizontal="centerContinuous" vertical="center"/>
    </xf>
    <xf numFmtId="0" fontId="5" fillId="0" borderId="0" xfId="1" applyFont="1" applyFill="1" applyBorder="1" applyAlignment="1" applyProtection="1"/>
    <xf numFmtId="0" fontId="5" fillId="0" borderId="5" xfId="1" quotePrefix="1" applyFont="1" applyFill="1" applyBorder="1" applyAlignment="1" applyProtection="1">
      <alignment horizontal="center" vertical="center"/>
    </xf>
    <xf numFmtId="0" fontId="6" fillId="0" borderId="0" xfId="1" applyFont="1" applyFill="1" applyProtection="1"/>
    <xf numFmtId="165" fontId="5" fillId="3" borderId="5" xfId="1" applyNumberFormat="1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/>
    </xf>
    <xf numFmtId="0" fontId="6" fillId="0" borderId="3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vertical="center"/>
    </xf>
    <xf numFmtId="0" fontId="6" fillId="0" borderId="0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horizontal="center" vertical="center"/>
    </xf>
    <xf numFmtId="2" fontId="5" fillId="0" borderId="5" xfId="1" applyNumberFormat="1" applyFont="1" applyFill="1" applyBorder="1" applyAlignment="1" applyProtection="1">
      <alignment horizontal="centerContinuous"/>
    </xf>
    <xf numFmtId="0" fontId="5" fillId="0" borderId="12" xfId="1" applyFont="1" applyBorder="1" applyAlignment="1" applyProtection="1">
      <alignment horizontal="center" vertical="center"/>
    </xf>
    <xf numFmtId="0" fontId="5" fillId="0" borderId="3" xfId="1" applyFont="1" applyBorder="1" applyAlignment="1" applyProtection="1">
      <alignment horizontal="center" vertical="center"/>
    </xf>
    <xf numFmtId="0" fontId="6" fillId="2" borderId="11" xfId="1" applyFont="1" applyFill="1" applyBorder="1" applyAlignment="1" applyProtection="1">
      <alignment horizontal="right"/>
    </xf>
    <xf numFmtId="1" fontId="6" fillId="2" borderId="11" xfId="1" applyNumberFormat="1" applyFont="1" applyFill="1" applyBorder="1" applyAlignment="1" applyProtection="1">
      <alignment horizontal="left" vertical="center"/>
    </xf>
    <xf numFmtId="0" fontId="4" fillId="0" borderId="0" xfId="0" applyFont="1" applyFill="1" applyProtection="1"/>
    <xf numFmtId="0" fontId="5" fillId="0" borderId="16" xfId="0" applyFont="1" applyBorder="1" applyAlignment="1" applyProtection="1"/>
    <xf numFmtId="0" fontId="5" fillId="0" borderId="48" xfId="1" applyFont="1" applyBorder="1" applyAlignment="1" applyProtection="1"/>
    <xf numFmtId="0" fontId="4" fillId="0" borderId="0" xfId="0" applyFont="1" applyProtection="1"/>
    <xf numFmtId="164" fontId="5" fillId="0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0" fontId="4" fillId="4" borderId="3" xfId="0" applyFont="1" applyFill="1" applyBorder="1" applyAlignment="1" applyProtection="1">
      <alignment horizontal="right" vertical="center"/>
    </xf>
    <xf numFmtId="0" fontId="4" fillId="4" borderId="50" xfId="0" applyFont="1" applyFill="1" applyBorder="1" applyAlignment="1" applyProtection="1">
      <alignment horizontal="right" vertical="center"/>
    </xf>
    <xf numFmtId="0" fontId="4" fillId="4" borderId="50" xfId="0" quotePrefix="1" applyFont="1" applyFill="1" applyBorder="1" applyAlignment="1" applyProtection="1">
      <alignment horizontal="right" vertical="center"/>
    </xf>
    <xf numFmtId="0" fontId="5" fillId="4" borderId="50" xfId="1" quotePrefix="1" applyFont="1" applyFill="1" applyBorder="1" applyAlignment="1" applyProtection="1">
      <alignment horizontal="right" vertical="center"/>
    </xf>
    <xf numFmtId="0" fontId="5" fillId="0" borderId="0" xfId="1" applyFont="1" applyAlignment="1" applyProtection="1">
      <alignment vertical="center"/>
    </xf>
    <xf numFmtId="2" fontId="5" fillId="3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vertical="center"/>
    </xf>
    <xf numFmtId="0" fontId="6" fillId="0" borderId="2" xfId="1" applyFont="1" applyFill="1" applyBorder="1" applyAlignment="1" applyProtection="1">
      <alignment horizontal="center" vertical="center"/>
    </xf>
    <xf numFmtId="2" fontId="6" fillId="0" borderId="2" xfId="1" applyNumberFormat="1" applyFont="1" applyFill="1" applyBorder="1" applyAlignment="1" applyProtection="1">
      <alignment horizontal="center" vertical="center"/>
    </xf>
    <xf numFmtId="1" fontId="6" fillId="0" borderId="2" xfId="1" applyNumberFormat="1" applyFont="1" applyFill="1" applyBorder="1" applyAlignment="1" applyProtection="1">
      <alignment horizontal="center" vertical="center"/>
    </xf>
    <xf numFmtId="4" fontId="6" fillId="0" borderId="2" xfId="1" applyNumberFormat="1" applyFont="1" applyFill="1" applyBorder="1" applyAlignment="1" applyProtection="1">
      <alignment horizontal="center" vertical="center"/>
    </xf>
    <xf numFmtId="3" fontId="6" fillId="0" borderId="2" xfId="1" applyNumberFormat="1" applyFont="1" applyFill="1" applyBorder="1" applyAlignment="1" applyProtection="1">
      <alignment horizontal="center" vertical="center"/>
    </xf>
    <xf numFmtId="0" fontId="6" fillId="0" borderId="17" xfId="1" applyFont="1" applyFill="1" applyBorder="1" applyAlignment="1" applyProtection="1">
      <alignment horizontal="left" vertical="center"/>
    </xf>
    <xf numFmtId="0" fontId="6" fillId="0" borderId="16" xfId="0" applyFont="1" applyBorder="1" applyAlignment="1" applyProtection="1">
      <alignment horizontal="right" vertical="center" wrapText="1"/>
    </xf>
    <xf numFmtId="167" fontId="5" fillId="3" borderId="5" xfId="0" applyNumberFormat="1" applyFont="1" applyFill="1" applyBorder="1" applyAlignment="1" applyProtection="1">
      <alignment horizontal="center" vertical="center"/>
    </xf>
    <xf numFmtId="1" fontId="5" fillId="3" borderId="5" xfId="0" applyNumberFormat="1" applyFont="1" applyFill="1" applyBorder="1" applyAlignment="1" applyProtection="1">
      <alignment horizontal="center" vertical="center"/>
    </xf>
    <xf numFmtId="3" fontId="5" fillId="3" borderId="3" xfId="0" applyNumberFormat="1" applyFont="1" applyFill="1" applyBorder="1" applyAlignment="1" applyProtection="1">
      <alignment horizontal="center" vertical="center"/>
    </xf>
    <xf numFmtId="164" fontId="5" fillId="3" borderId="5" xfId="0" applyNumberFormat="1" applyFont="1" applyFill="1" applyBorder="1" applyAlignment="1" applyProtection="1">
      <alignment horizontal="center" vertical="center"/>
    </xf>
    <xf numFmtId="0" fontId="5" fillId="0" borderId="17" xfId="1" applyFont="1" applyBorder="1" applyAlignment="1" applyProtection="1">
      <alignment vertical="center"/>
    </xf>
    <xf numFmtId="0" fontId="7" fillId="0" borderId="0" xfId="1" applyFont="1" applyAlignment="1" applyProtection="1">
      <alignment vertical="center"/>
    </xf>
    <xf numFmtId="0" fontId="5" fillId="0" borderId="16" xfId="0" applyFont="1" applyBorder="1" applyAlignment="1" applyProtection="1">
      <alignment vertical="center" wrapText="1"/>
    </xf>
    <xf numFmtId="0" fontId="6" fillId="0" borderId="17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167" fontId="5" fillId="0" borderId="50" xfId="1" applyNumberFormat="1" applyFont="1" applyFill="1" applyBorder="1" applyAlignment="1" applyProtection="1">
      <alignment horizontal="center" vertical="center"/>
    </xf>
    <xf numFmtId="0" fontId="5" fillId="0" borderId="17" xfId="1" applyFont="1" applyBorder="1" applyProtection="1"/>
    <xf numFmtId="0" fontId="7" fillId="0" borderId="0" xfId="1" applyFont="1" applyFill="1" applyProtection="1"/>
    <xf numFmtId="0" fontId="4" fillId="0" borderId="0" xfId="0" applyFont="1" applyFill="1" applyAlignment="1" applyProtection="1">
      <alignment horizontal="left" vertical="center"/>
    </xf>
    <xf numFmtId="0" fontId="4" fillId="0" borderId="0" xfId="0" applyFont="1" applyAlignment="1" applyProtection="1">
      <alignment horizontal="left" vertical="center"/>
    </xf>
    <xf numFmtId="0" fontId="5" fillId="0" borderId="0" xfId="1" applyFont="1" applyAlignment="1" applyProtection="1"/>
    <xf numFmtId="0" fontId="5" fillId="3" borderId="3" xfId="0" applyFont="1" applyFill="1" applyBorder="1" applyAlignment="1" applyProtection="1">
      <alignment horizontal="right"/>
    </xf>
    <xf numFmtId="0" fontId="5" fillId="0" borderId="0" xfId="0" applyFont="1" applyBorder="1" applyAlignment="1" applyProtection="1">
      <alignment horizontal="center"/>
    </xf>
    <xf numFmtId="0" fontId="6" fillId="2" borderId="19" xfId="1" applyFont="1" applyFill="1" applyBorder="1" applyAlignment="1" applyProtection="1"/>
    <xf numFmtId="0" fontId="6" fillId="2" borderId="11" xfId="1" applyFont="1" applyFill="1" applyBorder="1" applyAlignment="1" applyProtection="1"/>
    <xf numFmtId="0" fontId="6" fillId="2" borderId="20" xfId="1" applyFont="1" applyFill="1" applyBorder="1" applyAlignment="1" applyProtection="1"/>
    <xf numFmtId="0" fontId="5" fillId="0" borderId="17" xfId="1" applyFont="1" applyBorder="1" applyAlignment="1" applyProtection="1"/>
    <xf numFmtId="0" fontId="6" fillId="0" borderId="44" xfId="1" applyFont="1" applyBorder="1" applyAlignment="1" applyProtection="1"/>
    <xf numFmtId="0" fontId="6" fillId="0" borderId="1" xfId="1" applyFont="1" applyBorder="1" applyAlignment="1" applyProtection="1"/>
    <xf numFmtId="0" fontId="5" fillId="0" borderId="1" xfId="1" applyFont="1" applyBorder="1" applyAlignment="1" applyProtection="1"/>
    <xf numFmtId="0" fontId="5" fillId="0" borderId="45" xfId="1" applyFont="1" applyBorder="1" applyAlignment="1" applyProtection="1"/>
    <xf numFmtId="0" fontId="5" fillId="0" borderId="53" xfId="1" applyFont="1" applyFill="1" applyBorder="1" applyProtection="1"/>
    <xf numFmtId="0" fontId="5" fillId="0" borderId="14" xfId="1" applyFont="1" applyFill="1" applyBorder="1" applyProtection="1"/>
    <xf numFmtId="0" fontId="5" fillId="0" borderId="14" xfId="0" applyFont="1" applyFill="1" applyBorder="1" applyAlignment="1" applyProtection="1"/>
    <xf numFmtId="0" fontId="5" fillId="0" borderId="14" xfId="0" applyFont="1" applyFill="1" applyBorder="1" applyAlignment="1" applyProtection="1">
      <alignment horizontal="right"/>
    </xf>
    <xf numFmtId="0" fontId="5" fillId="0" borderId="0" xfId="0" applyFont="1" applyBorder="1" applyAlignment="1" applyProtection="1"/>
    <xf numFmtId="165" fontId="5" fillId="0" borderId="0" xfId="1" applyNumberFormat="1" applyFont="1" applyProtection="1"/>
    <xf numFmtId="0" fontId="5" fillId="0" borderId="3" xfId="0" applyFont="1" applyBorder="1" applyAlignment="1" applyProtection="1">
      <alignment horizontal="center"/>
    </xf>
    <xf numFmtId="0" fontId="9" fillId="0" borderId="0" xfId="0" applyFont="1" applyProtection="1"/>
    <xf numFmtId="2" fontId="5" fillId="0" borderId="0" xfId="1" applyNumberFormat="1" applyFont="1" applyProtection="1"/>
    <xf numFmtId="0" fontId="5" fillId="0" borderId="52" xfId="1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vertical="center"/>
      <protection locked="0"/>
    </xf>
    <xf numFmtId="0" fontId="6" fillId="4" borderId="5" xfId="0" applyFont="1" applyFill="1" applyBorder="1" applyAlignment="1" applyProtection="1">
      <alignment horizontal="center"/>
    </xf>
    <xf numFmtId="0" fontId="6" fillId="4" borderId="5" xfId="0" applyFont="1" applyFill="1" applyBorder="1" applyAlignment="1" applyProtection="1">
      <alignment horizontal="center" wrapText="1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right" vertical="center"/>
    </xf>
    <xf numFmtId="0" fontId="5" fillId="0" borderId="0" xfId="0" applyFont="1" applyFill="1" applyBorder="1" applyAlignment="1" applyProtection="1">
      <alignment horizontal="center"/>
    </xf>
    <xf numFmtId="0" fontId="6" fillId="0" borderId="5" xfId="1" applyFont="1" applyBorder="1" applyAlignment="1" applyProtection="1">
      <alignment horizontal="right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5" fillId="3" borderId="5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/>
    <xf numFmtId="0" fontId="5" fillId="3" borderId="2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6" fillId="4" borderId="3" xfId="0" applyFont="1" applyFill="1" applyBorder="1" applyAlignment="1" applyProtection="1">
      <alignment horizontal="center" wrapText="1"/>
    </xf>
    <xf numFmtId="0" fontId="6" fillId="0" borderId="0" xfId="1" applyFont="1" applyBorder="1" applyAlignment="1" applyProtection="1">
      <alignment horizontal="right" vertic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10" fillId="0" borderId="0" xfId="0" applyFont="1"/>
    <xf numFmtId="0" fontId="10" fillId="0" borderId="57" xfId="0" applyFont="1" applyBorder="1"/>
    <xf numFmtId="0" fontId="10" fillId="3" borderId="57" xfId="0" applyFont="1" applyFill="1" applyBorder="1"/>
    <xf numFmtId="0" fontId="10" fillId="9" borderId="57" xfId="0" applyFont="1" applyFill="1" applyBorder="1"/>
    <xf numFmtId="0" fontId="5" fillId="0" borderId="5" xfId="1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 vertical="center"/>
    </xf>
    <xf numFmtId="0" fontId="5" fillId="0" borderId="5" xfId="1" applyFont="1" applyFill="1" applyBorder="1" applyAlignment="1" applyProtection="1">
      <alignment horizontal="center" vertical="center"/>
      <protection locked="0"/>
    </xf>
    <xf numFmtId="164" fontId="5" fillId="3" borderId="3" xfId="0" applyNumberFormat="1" applyFont="1" applyFill="1" applyBorder="1" applyAlignment="1" applyProtection="1">
      <alignment horizontal="center" vertical="center"/>
    </xf>
    <xf numFmtId="164" fontId="6" fillId="0" borderId="2" xfId="1" applyNumberFormat="1" applyFont="1" applyFill="1" applyBorder="1" applyAlignment="1" applyProtection="1">
      <alignment horizontal="center" vertical="center"/>
    </xf>
    <xf numFmtId="0" fontId="6" fillId="0" borderId="5" xfId="1" applyFont="1" applyBorder="1" applyAlignment="1" applyProtection="1">
      <alignment horizontal="center" vertical="center"/>
    </xf>
    <xf numFmtId="164" fontId="5" fillId="0" borderId="2" xfId="0" applyNumberFormat="1" applyFont="1" applyFill="1" applyBorder="1" applyAlignment="1" applyProtection="1">
      <alignment horizontal="center" vertical="center"/>
    </xf>
    <xf numFmtId="0" fontId="4" fillId="5" borderId="5" xfId="0" applyFont="1" applyFill="1" applyBorder="1" applyAlignment="1" applyProtection="1">
      <alignment vertical="center"/>
    </xf>
    <xf numFmtId="0" fontId="4" fillId="4" borderId="52" xfId="0" applyFont="1" applyFill="1" applyBorder="1" applyAlignment="1" applyProtection="1">
      <alignment vertical="center"/>
    </xf>
    <xf numFmtId="0" fontId="4" fillId="6" borderId="37" xfId="0" applyFont="1" applyFill="1" applyBorder="1" applyAlignment="1" applyProtection="1">
      <alignment vertical="center"/>
    </xf>
    <xf numFmtId="0" fontId="4" fillId="7" borderId="60" xfId="0" applyFont="1" applyFill="1" applyBorder="1" applyAlignment="1" applyProtection="1">
      <alignment vertical="center"/>
    </xf>
    <xf numFmtId="0" fontId="4" fillId="0" borderId="5" xfId="0" applyFont="1" applyFill="1" applyBorder="1" applyAlignment="1" applyProtection="1">
      <alignment vertical="center"/>
    </xf>
    <xf numFmtId="0" fontId="4" fillId="0" borderId="4" xfId="0" applyFont="1" applyFill="1" applyBorder="1" applyAlignment="1" applyProtection="1">
      <alignment horizontal="left" vertical="center"/>
      <protection locked="0"/>
    </xf>
    <xf numFmtId="9" fontId="4" fillId="0" borderId="4" xfId="0" applyNumberFormat="1" applyFont="1" applyFill="1" applyBorder="1" applyAlignment="1" applyProtection="1">
      <alignment horizontal="left" vertical="center"/>
      <protection locked="0"/>
    </xf>
    <xf numFmtId="164" fontId="4" fillId="0" borderId="4" xfId="0" applyNumberFormat="1" applyFont="1" applyFill="1" applyBorder="1" applyAlignment="1" applyProtection="1">
      <alignment horizontal="left" vertical="center"/>
      <protection locked="0"/>
    </xf>
    <xf numFmtId="0" fontId="4" fillId="0" borderId="49" xfId="0" applyFont="1" applyFill="1" applyBorder="1" applyAlignment="1" applyProtection="1">
      <alignment horizontal="left" vertical="center"/>
      <protection locked="0"/>
    </xf>
    <xf numFmtId="9" fontId="4" fillId="0" borderId="49" xfId="2" applyNumberFormat="1" applyFont="1" applyFill="1" applyBorder="1" applyAlignment="1" applyProtection="1">
      <alignment horizontal="left" vertical="center"/>
      <protection locked="0"/>
    </xf>
    <xf numFmtId="0" fontId="4" fillId="0" borderId="49" xfId="0" quotePrefix="1" applyFont="1" applyFill="1" applyBorder="1" applyAlignment="1" applyProtection="1">
      <alignment horizontal="left" vertical="center"/>
      <protection locked="0"/>
    </xf>
    <xf numFmtId="9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2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9" fontId="4" fillId="0" borderId="4" xfId="2" applyNumberFormat="1" applyFont="1" applyFill="1" applyBorder="1" applyAlignment="1" applyProtection="1">
      <alignment horizontal="left" vertical="center"/>
      <protection locked="0"/>
    </xf>
    <xf numFmtId="0" fontId="5" fillId="0" borderId="2" xfId="1" applyFont="1" applyBorder="1" applyAlignment="1" applyProtection="1">
      <alignment horizontal="center" vertical="center"/>
      <protection locked="0"/>
    </xf>
    <xf numFmtId="0" fontId="5" fillId="0" borderId="44" xfId="1" quotePrefix="1" applyFont="1" applyBorder="1" applyAlignment="1" applyProtection="1">
      <alignment horizontal="left"/>
    </xf>
    <xf numFmtId="0" fontId="5" fillId="0" borderId="33" xfId="1" quotePrefix="1" applyFont="1" applyBorder="1" applyAlignment="1" applyProtection="1">
      <alignment horizontal="left"/>
    </xf>
    <xf numFmtId="0" fontId="16" fillId="0" borderId="16" xfId="0" applyFont="1" applyFill="1" applyBorder="1" applyProtection="1"/>
    <xf numFmtId="164" fontId="5" fillId="3" borderId="5" xfId="1" applyNumberFormat="1" applyFont="1" applyFill="1" applyBorder="1" applyAlignment="1" applyProtection="1">
      <alignment horizontal="center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3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0" fontId="5" fillId="3" borderId="5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6" fillId="0" borderId="0" xfId="1" applyFont="1" applyBorder="1" applyAlignment="1" applyProtection="1">
      <alignment horizontal="right" vertical="center"/>
    </xf>
    <xf numFmtId="0" fontId="5" fillId="3" borderId="4" xfId="0" applyFont="1" applyFill="1" applyBorder="1" applyAlignment="1" applyProtection="1"/>
    <xf numFmtId="0" fontId="6" fillId="4" borderId="26" xfId="0" applyFont="1" applyFill="1" applyBorder="1" applyAlignment="1" applyProtection="1">
      <alignment horizontal="center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4" borderId="3" xfId="0" applyFont="1" applyFill="1" applyBorder="1" applyAlignment="1" applyProtection="1">
      <alignment horizontal="center" wrapText="1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left"/>
    </xf>
    <xf numFmtId="164" fontId="5" fillId="0" borderId="3" xfId="0" applyNumberFormat="1" applyFont="1" applyFill="1" applyBorder="1" applyAlignment="1" applyProtection="1">
      <alignment horizontal="center" vertical="center"/>
    </xf>
    <xf numFmtId="1" fontId="5" fillId="0" borderId="5" xfId="0" applyNumberFormat="1" applyFont="1" applyFill="1" applyBorder="1" applyAlignment="1" applyProtection="1">
      <alignment horizontal="center" vertical="center"/>
    </xf>
    <xf numFmtId="2" fontId="5" fillId="0" borderId="5" xfId="0" applyNumberFormat="1" applyFont="1" applyFill="1" applyBorder="1" applyAlignment="1" applyProtection="1">
      <alignment horizontal="center" vertical="center"/>
    </xf>
    <xf numFmtId="166" fontId="5" fillId="0" borderId="3" xfId="0" applyNumberFormat="1" applyFont="1" applyFill="1" applyBorder="1" applyAlignment="1" applyProtection="1">
      <alignment horizontal="center" vertical="center"/>
    </xf>
    <xf numFmtId="3" fontId="5" fillId="0" borderId="3" xfId="0" applyNumberFormat="1" applyFont="1" applyFill="1" applyBorder="1" applyAlignment="1" applyProtection="1">
      <alignment horizontal="center" vertical="center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0" borderId="3" xfId="1" applyFont="1" applyBorder="1" applyAlignment="1" applyProtection="1">
      <alignment horizontal="right" vertical="center"/>
    </xf>
    <xf numFmtId="0" fontId="6" fillId="0" borderId="2" xfId="1" applyFont="1" applyBorder="1" applyAlignment="1" applyProtection="1">
      <alignment horizontal="right" vertical="center"/>
    </xf>
    <xf numFmtId="0" fontId="6" fillId="0" borderId="4" xfId="1" applyFont="1" applyBorder="1" applyAlignment="1" applyProtection="1">
      <alignment horizontal="right" vertical="center"/>
    </xf>
    <xf numFmtId="2" fontId="5" fillId="3" borderId="3" xfId="1" applyNumberFormat="1" applyFont="1" applyFill="1" applyBorder="1" applyAlignment="1" applyProtection="1">
      <alignment horizontal="center" vertical="center"/>
    </xf>
    <xf numFmtId="2" fontId="5" fillId="3" borderId="2" xfId="1" applyNumberFormat="1" applyFont="1" applyFill="1" applyBorder="1" applyAlignment="1" applyProtection="1">
      <alignment horizontal="center" vertical="center"/>
    </xf>
    <xf numFmtId="2" fontId="5" fillId="3" borderId="4" xfId="1" applyNumberFormat="1" applyFont="1" applyFill="1" applyBorder="1" applyAlignment="1" applyProtection="1">
      <alignment horizontal="center" vertical="center"/>
    </xf>
    <xf numFmtId="0" fontId="5" fillId="9" borderId="3" xfId="1" applyFont="1" applyFill="1" applyBorder="1" applyAlignment="1" applyProtection="1">
      <alignment horizontal="center" vertical="center"/>
      <protection locked="0"/>
    </xf>
    <xf numFmtId="0" fontId="5" fillId="9" borderId="2" xfId="1" applyFont="1" applyFill="1" applyBorder="1" applyAlignment="1" applyProtection="1">
      <alignment horizontal="center" vertical="center"/>
      <protection locked="0"/>
    </xf>
    <xf numFmtId="0" fontId="5" fillId="9" borderId="4" xfId="1" applyFont="1" applyFill="1" applyBorder="1" applyAlignment="1" applyProtection="1">
      <alignment horizontal="center" vertical="center"/>
      <protection locked="0"/>
    </xf>
    <xf numFmtId="0" fontId="5" fillId="0" borderId="3" xfId="1" applyFont="1" applyFill="1" applyBorder="1" applyAlignment="1" applyProtection="1">
      <alignment horizontal="center" vertical="center"/>
    </xf>
    <xf numFmtId="0" fontId="5" fillId="0" borderId="4" xfId="1" applyFont="1" applyFill="1" applyBorder="1" applyAlignment="1" applyProtection="1">
      <alignment horizontal="center" vertical="center"/>
    </xf>
    <xf numFmtId="0" fontId="15" fillId="10" borderId="13" xfId="0" applyFont="1" applyFill="1" applyBorder="1" applyAlignment="1" applyProtection="1">
      <alignment horizontal="center" vertical="center"/>
    </xf>
    <xf numFmtId="0" fontId="15" fillId="10" borderId="14" xfId="0" applyFont="1" applyFill="1" applyBorder="1" applyAlignment="1" applyProtection="1">
      <alignment horizontal="center" vertical="center"/>
    </xf>
    <xf numFmtId="0" fontId="15" fillId="10" borderId="21" xfId="0" applyFont="1" applyFill="1" applyBorder="1" applyAlignment="1" applyProtection="1">
      <alignment horizontal="center" vertical="center"/>
    </xf>
    <xf numFmtId="0" fontId="15" fillId="10" borderId="6" xfId="0" applyFont="1" applyFill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/>
    </xf>
    <xf numFmtId="0" fontId="5" fillId="0" borderId="15" xfId="1" applyFont="1" applyBorder="1" applyAlignment="1" applyProtection="1">
      <alignment horizontal="center"/>
    </xf>
    <xf numFmtId="0" fontId="5" fillId="0" borderId="0" xfId="1" applyFont="1" applyBorder="1" applyAlignment="1" applyProtection="1">
      <alignment horizontal="center"/>
    </xf>
    <xf numFmtId="0" fontId="5" fillId="0" borderId="17" xfId="1" applyFont="1" applyBorder="1" applyAlignment="1" applyProtection="1">
      <alignment horizontal="center"/>
    </xf>
    <xf numFmtId="0" fontId="6" fillId="0" borderId="30" xfId="1" applyFont="1" applyBorder="1" applyAlignment="1" applyProtection="1">
      <alignment horizontal="right" vertical="center"/>
    </xf>
    <xf numFmtId="0" fontId="6" fillId="0" borderId="31" xfId="1" applyFont="1" applyBorder="1" applyAlignment="1" applyProtection="1">
      <alignment horizontal="right" vertical="center"/>
    </xf>
    <xf numFmtId="0" fontId="6" fillId="0" borderId="32" xfId="1" applyFont="1" applyBorder="1" applyAlignment="1" applyProtection="1">
      <alignment horizontal="right" vertical="center"/>
    </xf>
    <xf numFmtId="0" fontId="5" fillId="0" borderId="8" xfId="1" applyFont="1" applyFill="1" applyBorder="1" applyAlignment="1" applyProtection="1">
      <alignment horizontal="center" vertical="center"/>
      <protection locked="0"/>
    </xf>
    <xf numFmtId="0" fontId="5" fillId="0" borderId="31" xfId="1" applyFont="1" applyFill="1" applyBorder="1" applyAlignment="1" applyProtection="1">
      <alignment horizontal="center" vertical="center"/>
      <protection locked="0"/>
    </xf>
    <xf numFmtId="0" fontId="5" fillId="0" borderId="35" xfId="1" applyFont="1" applyFill="1" applyBorder="1" applyAlignment="1" applyProtection="1">
      <alignment horizontal="center" vertical="center"/>
      <protection locked="0"/>
    </xf>
    <xf numFmtId="0" fontId="6" fillId="0" borderId="25" xfId="1" applyFont="1" applyBorder="1" applyAlignment="1" applyProtection="1">
      <alignment horizontal="right" vertical="center"/>
    </xf>
    <xf numFmtId="0" fontId="6" fillId="0" borderId="26" xfId="1" applyFont="1" applyBorder="1" applyAlignment="1" applyProtection="1">
      <alignment horizontal="right" vertical="center"/>
    </xf>
    <xf numFmtId="168" fontId="5" fillId="0" borderId="26" xfId="1" applyNumberFormat="1" applyFont="1" applyFill="1" applyBorder="1" applyAlignment="1" applyProtection="1">
      <alignment horizontal="center" vertical="center"/>
      <protection locked="0"/>
    </xf>
    <xf numFmtId="168" fontId="5" fillId="0" borderId="28" xfId="1" applyNumberFormat="1" applyFont="1" applyFill="1" applyBorder="1" applyAlignment="1" applyProtection="1">
      <alignment horizontal="center" vertical="center"/>
      <protection locked="0"/>
    </xf>
    <xf numFmtId="2" fontId="5" fillId="3" borderId="38" xfId="1" applyNumberFormat="1" applyFont="1" applyFill="1" applyBorder="1" applyAlignment="1" applyProtection="1">
      <alignment horizontal="center"/>
    </xf>
    <xf numFmtId="2" fontId="5" fillId="3" borderId="31" xfId="1" applyNumberFormat="1" applyFont="1" applyFill="1" applyBorder="1" applyAlignment="1" applyProtection="1">
      <alignment horizontal="center"/>
    </xf>
    <xf numFmtId="0" fontId="5" fillId="0" borderId="48" xfId="1" applyFont="1" applyBorder="1" applyAlignment="1" applyProtection="1">
      <alignment horizontal="center"/>
    </xf>
    <xf numFmtId="164" fontId="5" fillId="0" borderId="3" xfId="1" applyNumberFormat="1" applyFont="1" applyFill="1" applyBorder="1" applyAlignment="1" applyProtection="1">
      <alignment horizontal="center" vertical="center"/>
    </xf>
    <xf numFmtId="164" fontId="5" fillId="0" borderId="4" xfId="1" applyNumberFormat="1" applyFont="1" applyFill="1" applyBorder="1" applyAlignment="1" applyProtection="1">
      <alignment horizontal="center" vertical="center"/>
    </xf>
    <xf numFmtId="0" fontId="6" fillId="0" borderId="3" xfId="1" applyFont="1" applyFill="1" applyBorder="1" applyAlignment="1" applyProtection="1">
      <alignment horizontal="center" vertical="center"/>
    </xf>
    <xf numFmtId="0" fontId="6" fillId="0" borderId="4" xfId="1" applyFont="1" applyFill="1" applyBorder="1" applyAlignment="1" applyProtection="1">
      <alignment horizontal="center" vertical="center"/>
    </xf>
    <xf numFmtId="0" fontId="6" fillId="0" borderId="33" xfId="1" applyFont="1" applyBorder="1" applyAlignment="1" applyProtection="1">
      <alignment horizontal="right" vertical="center"/>
    </xf>
    <xf numFmtId="0" fontId="5" fillId="0" borderId="3" xfId="1" applyFont="1" applyFill="1" applyBorder="1" applyAlignment="1" applyProtection="1">
      <alignment horizontal="center" vertical="center"/>
      <protection locked="0"/>
    </xf>
    <xf numFmtId="0" fontId="5" fillId="0" borderId="2" xfId="1" applyFont="1" applyFill="1" applyBorder="1" applyAlignment="1" applyProtection="1">
      <alignment horizontal="center" vertical="center"/>
      <protection locked="0"/>
    </xf>
    <xf numFmtId="0" fontId="5" fillId="0" borderId="36" xfId="1" applyFont="1" applyFill="1" applyBorder="1" applyAlignment="1" applyProtection="1">
      <alignment horizontal="center" vertical="center"/>
      <protection locked="0"/>
    </xf>
    <xf numFmtId="0" fontId="6" fillId="0" borderId="27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165" fontId="5" fillId="3" borderId="5" xfId="1" applyNumberFormat="1" applyFont="1" applyFill="1" applyBorder="1" applyAlignment="1" applyProtection="1">
      <alignment horizontal="center" vertical="center"/>
    </xf>
    <xf numFmtId="165" fontId="5" fillId="3" borderId="29" xfId="1" applyNumberFormat="1" applyFont="1" applyFill="1" applyBorder="1" applyAlignment="1" applyProtection="1">
      <alignment horizontal="center" vertical="center"/>
    </xf>
    <xf numFmtId="0" fontId="5" fillId="8" borderId="3" xfId="1" applyFont="1" applyFill="1" applyBorder="1" applyAlignment="1" applyProtection="1">
      <alignment horizontal="center" vertical="center"/>
      <protection locked="0"/>
    </xf>
    <xf numFmtId="0" fontId="5" fillId="8" borderId="2" xfId="1" applyFont="1" applyFill="1" applyBorder="1" applyAlignment="1" applyProtection="1">
      <alignment horizontal="center" vertical="center"/>
      <protection locked="0"/>
    </xf>
    <xf numFmtId="0" fontId="5" fillId="8" borderId="36" xfId="1" applyFont="1" applyFill="1" applyBorder="1" applyAlignment="1" applyProtection="1">
      <alignment horizontal="center" vertical="center"/>
      <protection locked="0"/>
    </xf>
    <xf numFmtId="1" fontId="5" fillId="3" borderId="2" xfId="1" applyNumberFormat="1" applyFont="1" applyFill="1" applyBorder="1" applyAlignment="1" applyProtection="1">
      <alignment horizontal="left" vertical="center"/>
    </xf>
    <xf numFmtId="1" fontId="5" fillId="3" borderId="18" xfId="1" applyNumberFormat="1" applyFont="1" applyFill="1" applyBorder="1" applyAlignment="1" applyProtection="1">
      <alignment horizontal="left" vertical="center"/>
    </xf>
    <xf numFmtId="168" fontId="5" fillId="0" borderId="5" xfId="1" applyNumberFormat="1" applyFont="1" applyFill="1" applyBorder="1" applyAlignment="1" applyProtection="1">
      <alignment horizontal="center" vertical="center"/>
      <protection locked="0"/>
    </xf>
    <xf numFmtId="168" fontId="5" fillId="0" borderId="29" xfId="1" applyNumberFormat="1" applyFont="1" applyFill="1" applyBorder="1" applyAlignment="1" applyProtection="1">
      <alignment horizontal="center" vertical="center"/>
      <protection locked="0"/>
    </xf>
    <xf numFmtId="2" fontId="5" fillId="3" borderId="42" xfId="1" applyNumberFormat="1" applyFont="1" applyFill="1" applyBorder="1" applyAlignment="1" applyProtection="1">
      <alignment horizontal="center"/>
    </xf>
    <xf numFmtId="2" fontId="5" fillId="3" borderId="9" xfId="1" applyNumberFormat="1" applyFont="1" applyFill="1" applyBorder="1" applyAlignment="1" applyProtection="1">
      <alignment horizont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0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horizontal="center"/>
    </xf>
    <xf numFmtId="0" fontId="6" fillId="0" borderId="0" xfId="1" applyFont="1" applyFill="1" applyBorder="1" applyAlignment="1" applyProtection="1">
      <alignment horizontal="center"/>
    </xf>
    <xf numFmtId="0" fontId="6" fillId="0" borderId="17" xfId="1" applyFont="1" applyFill="1" applyBorder="1" applyAlignment="1" applyProtection="1">
      <alignment horizontal="center"/>
    </xf>
    <xf numFmtId="0" fontId="5" fillId="0" borderId="22" xfId="1" applyFont="1" applyBorder="1" applyAlignment="1" applyProtection="1">
      <alignment horizontal="center"/>
    </xf>
    <xf numFmtId="0" fontId="6" fillId="4" borderId="5" xfId="1" applyFont="1" applyFill="1" applyBorder="1" applyAlignment="1" applyProtection="1">
      <alignment horizontal="center" vertical="center"/>
    </xf>
    <xf numFmtId="0" fontId="6" fillId="0" borderId="34" xfId="0" applyFont="1" applyFill="1" applyBorder="1" applyAlignment="1" applyProtection="1">
      <alignment horizontal="right" vertical="center"/>
    </xf>
    <xf numFmtId="0" fontId="6" fillId="0" borderId="9" xfId="0" applyFont="1" applyFill="1" applyBorder="1" applyAlignment="1" applyProtection="1">
      <alignment horizontal="right" vertical="center"/>
    </xf>
    <xf numFmtId="0" fontId="6" fillId="0" borderId="24" xfId="0" applyFont="1" applyFill="1" applyBorder="1" applyAlignment="1" applyProtection="1">
      <alignment horizontal="right" vertical="center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0" fontId="5" fillId="0" borderId="24" xfId="0" applyFont="1" applyFill="1" applyBorder="1" applyAlignment="1" applyProtection="1">
      <alignment horizontal="center" vertical="center"/>
      <protection locked="0"/>
    </xf>
    <xf numFmtId="0" fontId="6" fillId="0" borderId="10" xfId="0" applyFont="1" applyFill="1" applyBorder="1" applyAlignment="1" applyProtection="1">
      <alignment horizontal="right" vertical="center"/>
    </xf>
    <xf numFmtId="0" fontId="5" fillId="0" borderId="9" xfId="0" applyFont="1" applyFill="1" applyBorder="1" applyAlignment="1" applyProtection="1">
      <alignment horizontal="center" vertical="center"/>
      <protection locked="0"/>
    </xf>
    <xf numFmtId="0" fontId="6" fillId="0" borderId="42" xfId="1" applyFont="1" applyFill="1" applyBorder="1" applyAlignment="1" applyProtection="1">
      <alignment horizontal="right" vertical="center"/>
    </xf>
    <xf numFmtId="0" fontId="6" fillId="0" borderId="24" xfId="1" applyFont="1" applyFill="1" applyBorder="1" applyAlignment="1" applyProtection="1">
      <alignment horizontal="right" vertical="center"/>
    </xf>
    <xf numFmtId="168" fontId="5" fillId="0" borderId="10" xfId="1" applyNumberFormat="1" applyFont="1" applyFill="1" applyBorder="1" applyAlignment="1" applyProtection="1">
      <alignment horizontal="center" vertical="center"/>
      <protection locked="0"/>
    </xf>
    <xf numFmtId="168" fontId="5" fillId="0" borderId="9" xfId="1" applyNumberFormat="1" applyFont="1" applyFill="1" applyBorder="1" applyAlignment="1" applyProtection="1">
      <alignment horizontal="center" vertical="center"/>
      <protection locked="0"/>
    </xf>
    <xf numFmtId="168" fontId="5" fillId="0" borderId="46" xfId="1" applyNumberFormat="1" applyFont="1" applyFill="1" applyBorder="1" applyAlignment="1" applyProtection="1">
      <alignment horizontal="center" vertical="center"/>
      <protection locked="0"/>
    </xf>
    <xf numFmtId="0" fontId="6" fillId="0" borderId="27" xfId="1" applyFont="1" applyFill="1" applyBorder="1" applyAlignment="1" applyProtection="1">
      <alignment horizontal="right" vertical="center"/>
    </xf>
    <xf numFmtId="0" fontId="6" fillId="0" borderId="5" xfId="1" applyFont="1" applyFill="1" applyBorder="1" applyAlignment="1" applyProtection="1">
      <alignment horizontal="right" vertical="center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5" fillId="0" borderId="29" xfId="1" applyFont="1" applyFill="1" applyBorder="1" applyAlignment="1" applyProtection="1">
      <alignment horizontal="center" vertical="center"/>
      <protection locked="0"/>
    </xf>
    <xf numFmtId="1" fontId="5" fillId="0" borderId="2" xfId="1" applyNumberFormat="1" applyFont="1" applyFill="1" applyBorder="1" applyAlignment="1" applyProtection="1">
      <alignment horizontal="left" vertical="center"/>
    </xf>
    <xf numFmtId="1" fontId="5" fillId="0" borderId="18" xfId="1" applyNumberFormat="1" applyFont="1" applyFill="1" applyBorder="1" applyAlignment="1" applyProtection="1">
      <alignment horizontal="left" vertical="center"/>
    </xf>
    <xf numFmtId="164" fontId="5" fillId="3" borderId="3" xfId="1" applyNumberFormat="1" applyFont="1" applyFill="1" applyBorder="1" applyAlignment="1" applyProtection="1">
      <alignment horizontal="center" vertical="center"/>
    </xf>
    <xf numFmtId="164" fontId="5" fillId="3" borderId="4" xfId="1" applyNumberFormat="1" applyFont="1" applyFill="1" applyBorder="1" applyAlignment="1" applyProtection="1">
      <alignment horizontal="center" vertical="center"/>
    </xf>
    <xf numFmtId="0" fontId="5" fillId="0" borderId="50" xfId="1" applyFont="1" applyBorder="1" applyAlignment="1" applyProtection="1">
      <alignment horizontal="left" vertical="top" wrapText="1"/>
      <protection locked="0"/>
    </xf>
    <xf numFmtId="0" fontId="5" fillId="0" borderId="0" xfId="1" applyFont="1" applyBorder="1" applyAlignment="1" applyProtection="1">
      <alignment horizontal="left" vertical="top" wrapText="1"/>
      <protection locked="0"/>
    </xf>
    <xf numFmtId="0" fontId="5" fillId="0" borderId="49" xfId="1" applyFont="1" applyBorder="1" applyAlignment="1" applyProtection="1">
      <alignment horizontal="left" vertical="top" wrapText="1"/>
      <protection locked="0"/>
    </xf>
    <xf numFmtId="0" fontId="5" fillId="0" borderId="12" xfId="1" applyFont="1" applyBorder="1" applyAlignment="1" applyProtection="1">
      <alignment horizontal="left" vertical="top" wrapText="1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5" fillId="0" borderId="7" xfId="1" applyFont="1" applyBorder="1" applyAlignment="1" applyProtection="1">
      <alignment horizontal="left" vertical="top" wrapText="1"/>
      <protection locked="0"/>
    </xf>
    <xf numFmtId="0" fontId="4" fillId="3" borderId="2" xfId="0" applyNumberFormat="1" applyFont="1" applyFill="1" applyBorder="1" applyAlignment="1" applyProtection="1">
      <alignment horizontal="center"/>
    </xf>
    <xf numFmtId="0" fontId="4" fillId="8" borderId="4" xfId="0" applyFont="1" applyFill="1" applyBorder="1" applyAlignment="1" applyProtection="1">
      <alignment horizontal="center"/>
      <protection locked="0"/>
    </xf>
    <xf numFmtId="0" fontId="4" fillId="8" borderId="2" xfId="0" applyFont="1" applyFill="1" applyBorder="1" applyAlignment="1" applyProtection="1">
      <alignment horizontal="center"/>
      <protection locked="0"/>
    </xf>
    <xf numFmtId="1" fontId="5" fillId="0" borderId="3" xfId="1" applyNumberFormat="1" applyFont="1" applyFill="1" applyBorder="1" applyAlignment="1" applyProtection="1">
      <alignment horizontal="center" vertical="center"/>
      <protection locked="0"/>
    </xf>
    <xf numFmtId="1" fontId="5" fillId="0" borderId="4" xfId="1" applyNumberFormat="1" applyFont="1" applyFill="1" applyBorder="1" applyAlignment="1" applyProtection="1">
      <alignment horizontal="center" vertical="center"/>
      <protection locked="0"/>
    </xf>
    <xf numFmtId="0" fontId="6" fillId="0" borderId="3" xfId="1" applyFont="1" applyFill="1" applyBorder="1" applyAlignment="1" applyProtection="1">
      <alignment horizontal="right" vertical="center"/>
    </xf>
    <xf numFmtId="0" fontId="6" fillId="0" borderId="2" xfId="1" applyFont="1" applyFill="1" applyBorder="1" applyAlignment="1" applyProtection="1">
      <alignment horizontal="right" vertical="center"/>
    </xf>
    <xf numFmtId="0" fontId="6" fillId="0" borderId="4" xfId="1" applyFont="1" applyFill="1" applyBorder="1" applyAlignment="1" applyProtection="1">
      <alignment horizontal="right" vertical="center"/>
    </xf>
    <xf numFmtId="0" fontId="6" fillId="7" borderId="5" xfId="1" applyFont="1" applyFill="1" applyBorder="1" applyAlignment="1" applyProtection="1">
      <alignment horizontal="center" vertical="center" wrapText="1"/>
    </xf>
    <xf numFmtId="0" fontId="6" fillId="4" borderId="5" xfId="0" applyFont="1" applyFill="1" applyBorder="1" applyAlignment="1" applyProtection="1">
      <alignment horizontal="center" vertical="center"/>
    </xf>
    <xf numFmtId="0" fontId="6" fillId="4" borderId="5" xfId="0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/>
    </xf>
    <xf numFmtId="0" fontId="6" fillId="0" borderId="6" xfId="1" applyFont="1" applyFill="1" applyBorder="1" applyAlignment="1" applyProtection="1">
      <alignment horizontal="center"/>
    </xf>
    <xf numFmtId="0" fontId="6" fillId="0" borderId="47" xfId="1" applyFont="1" applyFill="1" applyBorder="1" applyAlignment="1" applyProtection="1">
      <alignment horizontal="center"/>
    </xf>
    <xf numFmtId="0" fontId="6" fillId="4" borderId="3" xfId="0" applyFont="1" applyFill="1" applyBorder="1" applyAlignment="1" applyProtection="1">
      <alignment horizontal="center" wrapText="1"/>
    </xf>
    <xf numFmtId="0" fontId="6" fillId="4" borderId="4" xfId="0" applyFont="1" applyFill="1" applyBorder="1" applyAlignment="1" applyProtection="1">
      <alignment horizontal="center" wrapText="1"/>
    </xf>
    <xf numFmtId="0" fontId="6" fillId="2" borderId="0" xfId="1" applyFont="1" applyFill="1" applyProtection="1"/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9" fontId="5" fillId="0" borderId="3" xfId="2" applyFont="1" applyBorder="1" applyAlignment="1" applyProtection="1">
      <alignment horizontal="center" vertical="center"/>
    </xf>
    <xf numFmtId="9" fontId="5" fillId="0" borderId="4" xfId="2" applyFont="1" applyBorder="1" applyAlignment="1" applyProtection="1">
      <alignment horizontal="center" vertical="center"/>
    </xf>
    <xf numFmtId="169" fontId="5" fillId="0" borderId="3" xfId="2" applyNumberFormat="1" applyFont="1" applyBorder="1" applyAlignment="1" applyProtection="1">
      <alignment horizontal="center" vertical="center"/>
    </xf>
    <xf numFmtId="169" fontId="5" fillId="0" borderId="4" xfId="2" applyNumberFormat="1" applyFont="1" applyBorder="1" applyAlignment="1" applyProtection="1">
      <alignment horizontal="center" vertical="center"/>
    </xf>
    <xf numFmtId="164" fontId="5" fillId="0" borderId="3" xfId="2" applyNumberFormat="1" applyFont="1" applyBorder="1" applyAlignment="1" applyProtection="1">
      <alignment horizontal="center" vertical="center"/>
    </xf>
    <xf numFmtId="164" fontId="5" fillId="0" borderId="4" xfId="2" applyNumberFormat="1" applyFont="1" applyBorder="1" applyAlignment="1" applyProtection="1">
      <alignment horizontal="center" vertical="center"/>
    </xf>
    <xf numFmtId="0" fontId="6" fillId="6" borderId="3" xfId="0" applyFont="1" applyFill="1" applyBorder="1" applyAlignment="1" applyProtection="1">
      <alignment horizontal="center" vertical="center" wrapText="1"/>
    </xf>
    <xf numFmtId="0" fontId="6" fillId="6" borderId="4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64" fontId="5" fillId="0" borderId="5" xfId="2" applyNumberFormat="1" applyFont="1" applyBorder="1" applyAlignment="1" applyProtection="1">
      <alignment horizontal="center" vertical="center"/>
    </xf>
    <xf numFmtId="169" fontId="5" fillId="0" borderId="5" xfId="2" applyNumberFormat="1" applyFont="1" applyBorder="1" applyAlignment="1" applyProtection="1">
      <alignment horizontal="center" vertical="center"/>
    </xf>
    <xf numFmtId="2" fontId="5" fillId="0" borderId="5" xfId="2" applyNumberFormat="1" applyFont="1" applyBorder="1" applyAlignment="1" applyProtection="1">
      <alignment horizontal="center" vertical="center"/>
    </xf>
    <xf numFmtId="164" fontId="5" fillId="0" borderId="3" xfId="0" applyNumberFormat="1" applyFont="1" applyFill="1" applyBorder="1" applyAlignment="1" applyProtection="1">
      <alignment horizontal="center" vertical="center"/>
    </xf>
    <xf numFmtId="164" fontId="5" fillId="0" borderId="4" xfId="0" applyNumberFormat="1" applyFont="1" applyFill="1" applyBorder="1" applyAlignment="1" applyProtection="1">
      <alignment horizontal="center" vertical="center"/>
    </xf>
    <xf numFmtId="2" fontId="5" fillId="0" borderId="3" xfId="2" applyNumberFormat="1" applyFont="1" applyBorder="1" applyAlignment="1" applyProtection="1">
      <alignment horizontal="center" vertical="center"/>
    </xf>
    <xf numFmtId="2" fontId="5" fillId="0" borderId="4" xfId="2" applyNumberFormat="1" applyFont="1" applyBorder="1" applyAlignment="1" applyProtection="1">
      <alignment horizontal="center" vertical="center"/>
    </xf>
    <xf numFmtId="0" fontId="5" fillId="0" borderId="3" xfId="0" quotePrefix="1" applyFont="1" applyFill="1" applyBorder="1" applyAlignment="1" applyProtection="1">
      <alignment horizontal="center" vertical="center" wrapText="1"/>
      <protection locked="0"/>
    </xf>
    <xf numFmtId="0" fontId="5" fillId="0" borderId="4" xfId="0" quotePrefix="1" applyFont="1" applyFill="1" applyBorder="1" applyAlignment="1" applyProtection="1">
      <alignment horizontal="center" vertical="center" wrapText="1"/>
      <protection locked="0"/>
    </xf>
    <xf numFmtId="0" fontId="5" fillId="0" borderId="0" xfId="1" applyFont="1" applyBorder="1" applyAlignment="1" applyProtection="1">
      <alignment vertical="center"/>
    </xf>
    <xf numFmtId="0" fontId="5" fillId="0" borderId="3" xfId="0" quotePrefix="1" applyFont="1" applyFill="1" applyBorder="1" applyAlignment="1" applyProtection="1">
      <alignment horizontal="center" vertical="center" wrapText="1"/>
    </xf>
    <xf numFmtId="0" fontId="5" fillId="0" borderId="4" xfId="0" quotePrefix="1" applyFont="1" applyFill="1" applyBorder="1" applyAlignment="1" applyProtection="1">
      <alignment horizontal="center" vertical="center" wrapText="1"/>
    </xf>
    <xf numFmtId="0" fontId="6" fillId="0" borderId="51" xfId="1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/>
    <xf numFmtId="0" fontId="5" fillId="3" borderId="5" xfId="0" applyFont="1" applyFill="1" applyBorder="1" applyAlignment="1" applyProtection="1"/>
    <xf numFmtId="0" fontId="5" fillId="3" borderId="5" xfId="0" applyFont="1" applyFill="1" applyBorder="1" applyAlignment="1" applyProtection="1">
      <alignment horizontal="center"/>
    </xf>
    <xf numFmtId="0" fontId="6" fillId="4" borderId="38" xfId="0" applyFont="1" applyFill="1" applyBorder="1" applyAlignment="1" applyProtection="1">
      <alignment horizontal="center"/>
    </xf>
    <xf numFmtId="0" fontId="6" fillId="4" borderId="32" xfId="0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4" borderId="39" xfId="0" applyFont="1" applyFill="1" applyBorder="1" applyAlignment="1" applyProtection="1">
      <alignment horizontal="center"/>
    </xf>
    <xf numFmtId="0" fontId="5" fillId="8" borderId="40" xfId="1" applyFont="1" applyFill="1" applyBorder="1" applyAlignment="1" applyProtection="1">
      <alignment horizontal="center" vertical="center"/>
      <protection locked="0"/>
    </xf>
    <xf numFmtId="0" fontId="5" fillId="8" borderId="4" xfId="1" applyFont="1" applyFill="1" applyBorder="1" applyAlignment="1" applyProtection="1">
      <alignment horizontal="center" vertical="center"/>
      <protection locked="0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8" borderId="41" xfId="1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0" borderId="3" xfId="0" applyFont="1" applyBorder="1" applyAlignment="1" applyProtection="1">
      <alignment horizontal="center"/>
    </xf>
    <xf numFmtId="0" fontId="6" fillId="0" borderId="2" xfId="0" applyFont="1" applyBorder="1" applyAlignment="1" applyProtection="1">
      <alignment horizontal="center"/>
    </xf>
    <xf numFmtId="0" fontId="6" fillId="0" borderId="4" xfId="0" applyFont="1" applyBorder="1" applyAlignment="1" applyProtection="1">
      <alignment horizontal="center"/>
    </xf>
    <xf numFmtId="0" fontId="6" fillId="0" borderId="5" xfId="0" applyFont="1" applyBorder="1" applyAlignment="1" applyProtection="1">
      <alignment horizontal="center"/>
    </xf>
    <xf numFmtId="0" fontId="5" fillId="0" borderId="40" xfId="1" applyFont="1" applyFill="1" applyBorder="1" applyAlignment="1" applyProtection="1">
      <alignment horizontal="center" vertical="center"/>
      <protection locked="0"/>
    </xf>
    <xf numFmtId="0" fontId="5" fillId="0" borderId="4" xfId="1" applyFont="1" applyFill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0" borderId="36" xfId="0" applyFont="1" applyFill="1" applyBorder="1" applyAlignment="1" applyProtection="1">
      <alignment horizontal="center" vertical="center"/>
      <protection locked="0"/>
    </xf>
    <xf numFmtId="0" fontId="5" fillId="0" borderId="40" xfId="0" applyFont="1" applyFill="1" applyBorder="1" applyAlignment="1" applyProtection="1">
      <alignment horizontal="center" vertical="center"/>
      <protection locked="0"/>
    </xf>
    <xf numFmtId="0" fontId="5" fillId="0" borderId="4" xfId="0" applyFont="1" applyFill="1" applyBorder="1" applyAlignment="1" applyProtection="1">
      <alignment horizontal="center" vertical="center"/>
      <protection locked="0"/>
    </xf>
    <xf numFmtId="0" fontId="6" fillId="0" borderId="50" xfId="1" applyFont="1" applyBorder="1" applyAlignment="1" applyProtection="1">
      <alignment horizontal="right" vertical="center"/>
    </xf>
    <xf numFmtId="0" fontId="6" fillId="0" borderId="0" xfId="1" applyFont="1" applyBorder="1" applyAlignment="1" applyProtection="1">
      <alignment horizontal="right" vertical="center"/>
    </xf>
    <xf numFmtId="0" fontId="6" fillId="0" borderId="49" xfId="1" applyFont="1" applyBorder="1" applyAlignment="1" applyProtection="1">
      <alignment horizontal="right" vertical="center"/>
    </xf>
    <xf numFmtId="0" fontId="6" fillId="0" borderId="50" xfId="1" applyFont="1" applyFill="1" applyBorder="1" applyAlignment="1" applyProtection="1">
      <alignment horizontal="right" vertical="center"/>
    </xf>
    <xf numFmtId="0" fontId="6" fillId="0" borderId="49" xfId="1" applyFont="1" applyFill="1" applyBorder="1" applyAlignment="1" applyProtection="1">
      <alignment horizontal="right" vertical="center"/>
    </xf>
    <xf numFmtId="0" fontId="5" fillId="0" borderId="21" xfId="1" applyFont="1" applyFill="1" applyBorder="1" applyAlignment="1" applyProtection="1">
      <alignment horizontal="center"/>
    </xf>
    <xf numFmtId="0" fontId="5" fillId="0" borderId="6" xfId="1" applyFont="1" applyFill="1" applyBorder="1" applyAlignment="1" applyProtection="1">
      <alignment horizontal="center"/>
    </xf>
    <xf numFmtId="0" fontId="5" fillId="0" borderId="47" xfId="1" applyFont="1" applyFill="1" applyBorder="1" applyAlignment="1" applyProtection="1">
      <alignment horizontal="center"/>
    </xf>
    <xf numFmtId="0" fontId="5" fillId="0" borderId="16" xfId="1" applyFont="1" applyBorder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170" fontId="5" fillId="0" borderId="14" xfId="1" applyNumberFormat="1" applyFont="1" applyFill="1" applyBorder="1" applyAlignment="1" applyProtection="1">
      <alignment horizontal="center"/>
    </xf>
    <xf numFmtId="0" fontId="6" fillId="0" borderId="3" xfId="1" applyFont="1" applyFill="1" applyBorder="1" applyAlignment="1" applyProtection="1">
      <alignment horizontal="right"/>
    </xf>
    <xf numFmtId="0" fontId="6" fillId="0" borderId="4" xfId="1" applyFont="1" applyFill="1" applyBorder="1" applyAlignment="1" applyProtection="1">
      <alignment horizontal="right"/>
    </xf>
    <xf numFmtId="0" fontId="5" fillId="0" borderId="1" xfId="0" quotePrefix="1" applyFont="1" applyBorder="1" applyAlignment="1" applyProtection="1">
      <alignment horizontal="left"/>
      <protection locked="0"/>
    </xf>
    <xf numFmtId="0" fontId="5" fillId="0" borderId="0" xfId="0" applyFont="1" applyFill="1" applyBorder="1" applyAlignment="1" applyProtection="1">
      <alignment horizontal="center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0" xfId="1" applyFont="1" applyFill="1" applyBorder="1" applyAlignment="1" applyProtection="1">
      <alignment horizontal="center"/>
    </xf>
    <xf numFmtId="0" fontId="5" fillId="0" borderId="2" xfId="0" quotePrefix="1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/>
      <protection locked="0"/>
    </xf>
    <xf numFmtId="0" fontId="5" fillId="0" borderId="42" xfId="1" applyFont="1" applyFill="1" applyBorder="1" applyAlignment="1" applyProtection="1">
      <alignment horizontal="center" vertical="center"/>
      <protection locked="0"/>
    </xf>
    <xf numFmtId="0" fontId="5" fillId="0" borderId="24" xfId="1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43" xfId="0" applyFont="1" applyFill="1" applyBorder="1" applyAlignment="1" applyProtection="1">
      <alignment horizontal="center" vertical="center"/>
      <protection locked="0"/>
    </xf>
    <xf numFmtId="0" fontId="5" fillId="0" borderId="42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0" borderId="43" xfId="1" applyFont="1" applyFill="1" applyBorder="1" applyAlignment="1" applyProtection="1">
      <alignment horizontal="center" vertical="center"/>
      <protection locked="0"/>
    </xf>
    <xf numFmtId="14" fontId="5" fillId="0" borderId="1" xfId="1" applyNumberFormat="1" applyFont="1" applyBorder="1" applyAlignment="1" applyProtection="1">
      <alignment horizontal="center"/>
      <protection locked="0"/>
    </xf>
    <xf numFmtId="14" fontId="5" fillId="0" borderId="2" xfId="1" applyNumberFormat="1" applyFont="1" applyBorder="1" applyAlignment="1" applyProtection="1">
      <alignment horizontal="center"/>
      <protection locked="0"/>
    </xf>
    <xf numFmtId="0" fontId="4" fillId="0" borderId="51" xfId="0" applyFont="1" applyFill="1" applyBorder="1" applyAlignment="1" applyProtection="1">
      <alignment horizontal="left" vertical="top" wrapText="1"/>
      <protection locked="0"/>
    </xf>
    <xf numFmtId="0" fontId="4" fillId="0" borderId="56" xfId="0" applyFont="1" applyFill="1" applyBorder="1" applyAlignment="1" applyProtection="1">
      <alignment horizontal="left" vertical="top" wrapText="1"/>
      <protection locked="0"/>
    </xf>
    <xf numFmtId="0" fontId="4" fillId="0" borderId="54" xfId="0" applyFont="1" applyFill="1" applyBorder="1" applyAlignment="1" applyProtection="1">
      <alignment horizontal="left" vertical="top" wrapText="1"/>
      <protection locked="0"/>
    </xf>
    <xf numFmtId="0" fontId="4" fillId="0" borderId="55" xfId="0" applyFont="1" applyFill="1" applyBorder="1" applyAlignment="1" applyProtection="1">
      <alignment horizontal="left" vertical="top" wrapText="1"/>
      <protection locked="0"/>
    </xf>
    <xf numFmtId="0" fontId="5" fillId="0" borderId="58" xfId="1" applyFont="1" applyBorder="1" applyAlignment="1" applyProtection="1">
      <alignment horizontal="center"/>
    </xf>
    <xf numFmtId="0" fontId="5" fillId="0" borderId="6" xfId="1" applyFont="1" applyBorder="1" applyAlignment="1" applyProtection="1">
      <alignment horizontal="center"/>
    </xf>
    <xf numFmtId="0" fontId="5" fillId="0" borderId="59" xfId="1" applyFont="1" applyBorder="1" applyAlignment="1" applyProtection="1">
      <alignment horizontal="center"/>
    </xf>
    <xf numFmtId="164" fontId="5" fillId="3" borderId="2" xfId="1" applyNumberFormat="1" applyFont="1" applyFill="1" applyBorder="1" applyAlignment="1" applyProtection="1">
      <alignment horizontal="center" vertical="center"/>
    </xf>
    <xf numFmtId="2" fontId="5" fillId="0" borderId="3" xfId="1" applyNumberFormat="1" applyFont="1" applyFill="1" applyBorder="1" applyAlignment="1" applyProtection="1">
      <alignment horizontal="center" vertical="center"/>
    </xf>
    <xf numFmtId="2" fontId="5" fillId="0" borderId="4" xfId="1" applyNumberFormat="1" applyFont="1" applyFill="1" applyBorder="1" applyAlignment="1" applyProtection="1">
      <alignment horizontal="center" vertical="center"/>
    </xf>
    <xf numFmtId="0" fontId="5" fillId="4" borderId="3" xfId="1" applyFont="1" applyFill="1" applyBorder="1" applyAlignment="1" applyProtection="1">
      <alignment horizontal="center" vertical="center"/>
    </xf>
    <xf numFmtId="0" fontId="5" fillId="4" borderId="2" xfId="1" applyFont="1" applyFill="1" applyBorder="1" applyAlignment="1" applyProtection="1">
      <alignment horizontal="center" vertical="center"/>
    </xf>
    <xf numFmtId="0" fontId="5" fillId="4" borderId="4" xfId="1" applyFont="1" applyFill="1" applyBorder="1" applyAlignment="1" applyProtection="1">
      <alignment horizontal="center" vertical="center"/>
    </xf>
    <xf numFmtId="165" fontId="5" fillId="3" borderId="3" xfId="1" applyNumberFormat="1" applyFont="1" applyFill="1" applyBorder="1" applyAlignment="1" applyProtection="1">
      <alignment horizontal="center"/>
    </xf>
    <xf numFmtId="165" fontId="5" fillId="3" borderId="4" xfId="1" applyNumberFormat="1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center" vertical="center"/>
    </xf>
    <xf numFmtId="0" fontId="6" fillId="0" borderId="4" xfId="1" applyFont="1" applyBorder="1" applyAlignment="1" applyProtection="1">
      <alignment horizontal="center" vertical="center"/>
    </xf>
    <xf numFmtId="0" fontId="5" fillId="0" borderId="38" xfId="1" applyFont="1" applyBorder="1" applyAlignment="1" applyProtection="1">
      <alignment horizontal="center"/>
    </xf>
    <xf numFmtId="0" fontId="5" fillId="0" borderId="31" xfId="1" applyFont="1" applyBorder="1" applyAlignment="1" applyProtection="1">
      <alignment horizontal="center"/>
    </xf>
    <xf numFmtId="0" fontId="5" fillId="0" borderId="35" xfId="1" applyFont="1" applyBorder="1" applyAlignment="1" applyProtection="1">
      <alignment horizontal="center"/>
    </xf>
    <xf numFmtId="0" fontId="5" fillId="0" borderId="40" xfId="1" applyFont="1" applyFill="1" applyBorder="1" applyAlignment="1" applyProtection="1">
      <alignment horizontal="center" vertical="center" wrapText="1"/>
      <protection locked="0"/>
    </xf>
    <xf numFmtId="0" fontId="5" fillId="0" borderId="4" xfId="1" applyFont="1" applyFill="1" applyBorder="1" applyAlignment="1" applyProtection="1">
      <alignment horizontal="center" vertical="center" wrapText="1"/>
      <protection locked="0"/>
    </xf>
    <xf numFmtId="0" fontId="5" fillId="0" borderId="42" xfId="1" applyFont="1" applyFill="1" applyBorder="1" applyAlignment="1" applyProtection="1">
      <alignment horizontal="center" vertical="center" wrapText="1"/>
      <protection locked="0"/>
    </xf>
    <xf numFmtId="0" fontId="5" fillId="0" borderId="24" xfId="1" applyFont="1" applyFill="1" applyBorder="1" applyAlignment="1" applyProtection="1">
      <alignment horizontal="center" vertical="center" wrapText="1"/>
      <protection locked="0"/>
    </xf>
    <xf numFmtId="0" fontId="5" fillId="0" borderId="3" xfId="1" applyFont="1" applyFill="1" applyBorder="1" applyAlignment="1" applyProtection="1">
      <alignment horizontal="center" vertical="center" wrapText="1"/>
      <protection locked="0"/>
    </xf>
  </cellXfs>
  <cellStyles count="4">
    <cellStyle name="Normal" xfId="0" builtinId="0"/>
    <cellStyle name="Normal 2" xfId="3"/>
    <cellStyle name="Normal_Phase 3 Groundwater Sampling Form 4-23-10" xfId="1"/>
    <cellStyle name="Percent" xfId="2" builtinId="5"/>
  </cellStyles>
  <dxfs count="68"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CCECFF"/>
      <color rgb="FFFFFF99"/>
      <color rgb="FFE96B12"/>
      <color rgb="FFDDDDDD"/>
      <color rgb="FF00FF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104775</xdr:rowOff>
    </xdr:from>
    <xdr:to>
      <xdr:col>9</xdr:col>
      <xdr:colOff>314325</xdr:colOff>
      <xdr:row>20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729"/>
        <a:stretch/>
      </xdr:blipFill>
      <xdr:spPr>
        <a:xfrm>
          <a:off x="619125" y="733425"/>
          <a:ext cx="5181600" cy="34575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157</xdr:row>
      <xdr:rowOff>76200</xdr:rowOff>
    </xdr:from>
    <xdr:to>
      <xdr:col>9</xdr:col>
      <xdr:colOff>317373</xdr:colOff>
      <xdr:row>190</xdr:row>
      <xdr:rowOff>16764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4325600"/>
          <a:ext cx="5184648" cy="6912864"/>
        </a:xfrm>
        <a:prstGeom prst="rect">
          <a:avLst/>
        </a:prstGeom>
      </xdr:spPr>
    </xdr:pic>
    <xdr:clientData/>
  </xdr:twoCellAnchor>
  <xdr:twoCellAnchor>
    <xdr:from>
      <xdr:col>7</xdr:col>
      <xdr:colOff>514352</xdr:colOff>
      <xdr:row>161</xdr:row>
      <xdr:rowOff>123825</xdr:rowOff>
    </xdr:from>
    <xdr:to>
      <xdr:col>10</xdr:col>
      <xdr:colOff>476250</xdr:colOff>
      <xdr:row>165</xdr:row>
      <xdr:rowOff>66675</xdr:rowOff>
    </xdr:to>
    <xdr:cxnSp macro="">
      <xdr:nvCxnSpPr>
        <xdr:cNvPr id="13" name="Straight Arrow Connector 12"/>
        <xdr:cNvCxnSpPr/>
      </xdr:nvCxnSpPr>
      <xdr:spPr>
        <a:xfrm flipH="1">
          <a:off x="4781552" y="15220950"/>
          <a:ext cx="1790698" cy="7905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76201</xdr:colOff>
      <xdr:row>164</xdr:row>
      <xdr:rowOff>76200</xdr:rowOff>
    </xdr:from>
    <xdr:to>
      <xdr:col>10</xdr:col>
      <xdr:colOff>495300</xdr:colOff>
      <xdr:row>169</xdr:row>
      <xdr:rowOff>133350</xdr:rowOff>
    </xdr:to>
    <xdr:cxnSp macro="">
      <xdr:nvCxnSpPr>
        <xdr:cNvPr id="16" name="Straight Arrow Connector 15"/>
        <xdr:cNvCxnSpPr/>
      </xdr:nvCxnSpPr>
      <xdr:spPr>
        <a:xfrm flipH="1">
          <a:off x="3124201" y="15821025"/>
          <a:ext cx="3467099" cy="11144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180976</xdr:colOff>
      <xdr:row>166</xdr:row>
      <xdr:rowOff>152400</xdr:rowOff>
    </xdr:from>
    <xdr:to>
      <xdr:col>11</xdr:col>
      <xdr:colOff>57150</xdr:colOff>
      <xdr:row>171</xdr:row>
      <xdr:rowOff>57150</xdr:rowOff>
    </xdr:to>
    <xdr:cxnSp macro="">
      <xdr:nvCxnSpPr>
        <xdr:cNvPr id="19" name="Straight Arrow Connector 18"/>
        <xdr:cNvCxnSpPr/>
      </xdr:nvCxnSpPr>
      <xdr:spPr>
        <a:xfrm flipH="1">
          <a:off x="4448176" y="16335375"/>
          <a:ext cx="2314574" cy="9620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552451</xdr:colOff>
      <xdr:row>170</xdr:row>
      <xdr:rowOff>114300</xdr:rowOff>
    </xdr:from>
    <xdr:to>
      <xdr:col>10</xdr:col>
      <xdr:colOff>542925</xdr:colOff>
      <xdr:row>176</xdr:row>
      <xdr:rowOff>114300</xdr:rowOff>
    </xdr:to>
    <xdr:cxnSp macro="">
      <xdr:nvCxnSpPr>
        <xdr:cNvPr id="22" name="Straight Arrow Connector 21"/>
        <xdr:cNvCxnSpPr/>
      </xdr:nvCxnSpPr>
      <xdr:spPr>
        <a:xfrm flipH="1">
          <a:off x="1162051" y="17145000"/>
          <a:ext cx="5476874" cy="125730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600075</xdr:colOff>
      <xdr:row>193</xdr:row>
      <xdr:rowOff>28574</xdr:rowOff>
    </xdr:from>
    <xdr:to>
      <xdr:col>13</xdr:col>
      <xdr:colOff>219075</xdr:colOff>
      <xdr:row>219</xdr:row>
      <xdr:rowOff>57149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0075" y="21878924"/>
          <a:ext cx="7543800" cy="5476875"/>
        </a:xfrm>
        <a:prstGeom prst="rect">
          <a:avLst/>
        </a:prstGeom>
      </xdr:spPr>
    </xdr:pic>
    <xdr:clientData/>
  </xdr:twoCellAnchor>
  <xdr:twoCellAnchor>
    <xdr:from>
      <xdr:col>11</xdr:col>
      <xdr:colOff>238125</xdr:colOff>
      <xdr:row>195</xdr:row>
      <xdr:rowOff>123825</xdr:rowOff>
    </xdr:from>
    <xdr:to>
      <xdr:col>14</xdr:col>
      <xdr:colOff>485775</xdr:colOff>
      <xdr:row>199</xdr:row>
      <xdr:rowOff>142875</xdr:rowOff>
    </xdr:to>
    <xdr:cxnSp macro="">
      <xdr:nvCxnSpPr>
        <xdr:cNvPr id="25" name="Straight Arrow Connector 24"/>
        <xdr:cNvCxnSpPr/>
      </xdr:nvCxnSpPr>
      <xdr:spPr>
        <a:xfrm flipH="1">
          <a:off x="6943725" y="22393275"/>
          <a:ext cx="2076450" cy="8572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295275</xdr:colOff>
      <xdr:row>198</xdr:row>
      <xdr:rowOff>133350</xdr:rowOff>
    </xdr:from>
    <xdr:to>
      <xdr:col>14</xdr:col>
      <xdr:colOff>323850</xdr:colOff>
      <xdr:row>201</xdr:row>
      <xdr:rowOff>171450</xdr:rowOff>
    </xdr:to>
    <xdr:cxnSp macro="">
      <xdr:nvCxnSpPr>
        <xdr:cNvPr id="26" name="Straight Arrow Connector 25"/>
        <xdr:cNvCxnSpPr/>
      </xdr:nvCxnSpPr>
      <xdr:spPr>
        <a:xfrm flipH="1">
          <a:off x="7000875" y="23031450"/>
          <a:ext cx="1857375" cy="6667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238126</xdr:colOff>
      <xdr:row>201</xdr:row>
      <xdr:rowOff>85725</xdr:rowOff>
    </xdr:from>
    <xdr:to>
      <xdr:col>14</xdr:col>
      <xdr:colOff>466725</xdr:colOff>
      <xdr:row>204</xdr:row>
      <xdr:rowOff>85725</xdr:rowOff>
    </xdr:to>
    <xdr:cxnSp macro="">
      <xdr:nvCxnSpPr>
        <xdr:cNvPr id="29" name="Straight Arrow Connector 28"/>
        <xdr:cNvCxnSpPr/>
      </xdr:nvCxnSpPr>
      <xdr:spPr>
        <a:xfrm flipH="1">
          <a:off x="6334126" y="23612475"/>
          <a:ext cx="2666999" cy="6286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381001</xdr:colOff>
      <xdr:row>173</xdr:row>
      <xdr:rowOff>123825</xdr:rowOff>
    </xdr:from>
    <xdr:to>
      <xdr:col>10</xdr:col>
      <xdr:colOff>476250</xdr:colOff>
      <xdr:row>176</xdr:row>
      <xdr:rowOff>95250</xdr:rowOff>
    </xdr:to>
    <xdr:cxnSp macro="">
      <xdr:nvCxnSpPr>
        <xdr:cNvPr id="31" name="Straight Arrow Connector 30"/>
        <xdr:cNvCxnSpPr/>
      </xdr:nvCxnSpPr>
      <xdr:spPr>
        <a:xfrm flipH="1">
          <a:off x="4038601" y="17783175"/>
          <a:ext cx="2533649" cy="6000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104776</xdr:colOff>
      <xdr:row>177</xdr:row>
      <xdr:rowOff>104775</xdr:rowOff>
    </xdr:from>
    <xdr:to>
      <xdr:col>10</xdr:col>
      <xdr:colOff>438150</xdr:colOff>
      <xdr:row>180</xdr:row>
      <xdr:rowOff>171450</xdr:rowOff>
    </xdr:to>
    <xdr:cxnSp macro="">
      <xdr:nvCxnSpPr>
        <xdr:cNvPr id="35" name="Straight Arrow Connector 34"/>
        <xdr:cNvCxnSpPr/>
      </xdr:nvCxnSpPr>
      <xdr:spPr>
        <a:xfrm flipH="1">
          <a:off x="714376" y="18602325"/>
          <a:ext cx="5819774" cy="6953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222</xdr:row>
      <xdr:rowOff>9524</xdr:rowOff>
    </xdr:from>
    <xdr:to>
      <xdr:col>9</xdr:col>
      <xdr:colOff>253365</xdr:colOff>
      <xdr:row>239</xdr:row>
      <xdr:rowOff>19049</xdr:rowOff>
    </xdr:to>
    <xdr:pic>
      <xdr:nvPicPr>
        <xdr:cNvPr id="37" name="Picture 36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27936824"/>
          <a:ext cx="5120640" cy="35718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</xdr:row>
      <xdr:rowOff>152400</xdr:rowOff>
    </xdr:from>
    <xdr:to>
      <xdr:col>9</xdr:col>
      <xdr:colOff>317373</xdr:colOff>
      <xdr:row>124</xdr:row>
      <xdr:rowOff>142875</xdr:rowOff>
    </xdr:to>
    <xdr:pic>
      <xdr:nvPicPr>
        <xdr:cNvPr id="54" name="Picture 53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8115300"/>
          <a:ext cx="5184648" cy="4562475"/>
        </a:xfrm>
        <a:prstGeom prst="rect">
          <a:avLst/>
        </a:prstGeom>
      </xdr:spPr>
    </xdr:pic>
    <xdr:clientData/>
  </xdr:twoCellAnchor>
  <xdr:twoCellAnchor>
    <xdr:from>
      <xdr:col>5</xdr:col>
      <xdr:colOff>409576</xdr:colOff>
      <xdr:row>181</xdr:row>
      <xdr:rowOff>123825</xdr:rowOff>
    </xdr:from>
    <xdr:to>
      <xdr:col>10</xdr:col>
      <xdr:colOff>571500</xdr:colOff>
      <xdr:row>181</xdr:row>
      <xdr:rowOff>123825</xdr:rowOff>
    </xdr:to>
    <xdr:cxnSp macro="">
      <xdr:nvCxnSpPr>
        <xdr:cNvPr id="28" name="Straight Arrow Connector 27"/>
        <xdr:cNvCxnSpPr/>
      </xdr:nvCxnSpPr>
      <xdr:spPr>
        <a:xfrm flipH="1">
          <a:off x="3457576" y="24622125"/>
          <a:ext cx="3209924" cy="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190501</xdr:colOff>
      <xdr:row>222</xdr:row>
      <xdr:rowOff>104775</xdr:rowOff>
    </xdr:from>
    <xdr:to>
      <xdr:col>10</xdr:col>
      <xdr:colOff>409575</xdr:colOff>
      <xdr:row>226</xdr:row>
      <xdr:rowOff>152401</xdr:rowOff>
    </xdr:to>
    <xdr:cxnSp macro="">
      <xdr:nvCxnSpPr>
        <xdr:cNvPr id="30" name="Straight Arrow Connector 29"/>
        <xdr:cNvCxnSpPr/>
      </xdr:nvCxnSpPr>
      <xdr:spPr>
        <a:xfrm flipH="1">
          <a:off x="3238501" y="33194625"/>
          <a:ext cx="3267074" cy="88582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57151</xdr:colOff>
      <xdr:row>230</xdr:row>
      <xdr:rowOff>104775</xdr:rowOff>
    </xdr:from>
    <xdr:to>
      <xdr:col>10</xdr:col>
      <xdr:colOff>542925</xdr:colOff>
      <xdr:row>233</xdr:row>
      <xdr:rowOff>38101</xdr:rowOff>
    </xdr:to>
    <xdr:cxnSp macro="">
      <xdr:nvCxnSpPr>
        <xdr:cNvPr id="32" name="Straight Arrow Connector 31"/>
        <xdr:cNvCxnSpPr/>
      </xdr:nvCxnSpPr>
      <xdr:spPr>
        <a:xfrm flipH="1">
          <a:off x="4324351" y="34871025"/>
          <a:ext cx="2314574" cy="56197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23</xdr:row>
      <xdr:rowOff>0</xdr:rowOff>
    </xdr:from>
    <xdr:to>
      <xdr:col>8</xdr:col>
      <xdr:colOff>592436</xdr:colOff>
      <xdr:row>43</xdr:row>
      <xdr:rowOff>44327</xdr:rowOff>
    </xdr:to>
    <xdr:pic>
      <xdr:nvPicPr>
        <xdr:cNvPr id="33" name="Picture 32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4819650"/>
          <a:ext cx="4859636" cy="4235327"/>
        </a:xfrm>
        <a:prstGeom prst="rect">
          <a:avLst/>
        </a:prstGeom>
      </xdr:spPr>
    </xdr:pic>
    <xdr:clientData/>
  </xdr:twoCellAnchor>
  <xdr:twoCellAnchor>
    <xdr:from>
      <xdr:col>4</xdr:col>
      <xdr:colOff>343624</xdr:colOff>
      <xdr:row>25</xdr:row>
      <xdr:rowOff>185520</xdr:rowOff>
    </xdr:from>
    <xdr:to>
      <xdr:col>10</xdr:col>
      <xdr:colOff>358596</xdr:colOff>
      <xdr:row>31</xdr:row>
      <xdr:rowOff>11575</xdr:rowOff>
    </xdr:to>
    <xdr:cxnSp macro="">
      <xdr:nvCxnSpPr>
        <xdr:cNvPr id="34" name="Straight Arrow Connector 33"/>
        <xdr:cNvCxnSpPr/>
      </xdr:nvCxnSpPr>
      <xdr:spPr>
        <a:xfrm flipH="1">
          <a:off x="2782024" y="5424270"/>
          <a:ext cx="3672572" cy="108335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46</xdr:row>
      <xdr:rowOff>95250</xdr:rowOff>
    </xdr:from>
    <xdr:to>
      <xdr:col>8</xdr:col>
      <xdr:colOff>592436</xdr:colOff>
      <xdr:row>63</xdr:row>
      <xdr:rowOff>95351</xdr:rowOff>
    </xdr:to>
    <xdr:pic>
      <xdr:nvPicPr>
        <xdr:cNvPr id="36" name="Picture 35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9734550"/>
          <a:ext cx="4859636" cy="35624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66</xdr:row>
      <xdr:rowOff>57150</xdr:rowOff>
    </xdr:from>
    <xdr:to>
      <xdr:col>8</xdr:col>
      <xdr:colOff>601961</xdr:colOff>
      <xdr:row>97</xdr:row>
      <xdr:rowOff>144185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3887450"/>
          <a:ext cx="4859636" cy="658308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127</xdr:row>
      <xdr:rowOff>133350</xdr:rowOff>
    </xdr:from>
    <xdr:to>
      <xdr:col>9</xdr:col>
      <xdr:colOff>21700</xdr:colOff>
      <xdr:row>136</xdr:row>
      <xdr:rowOff>107188</xdr:rowOff>
    </xdr:to>
    <xdr:pic>
      <xdr:nvPicPr>
        <xdr:cNvPr id="41" name="Picture 40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1530"/>
        <a:stretch/>
      </xdr:blipFill>
      <xdr:spPr>
        <a:xfrm>
          <a:off x="657225" y="26250900"/>
          <a:ext cx="4850875" cy="185978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138</xdr:row>
      <xdr:rowOff>123825</xdr:rowOff>
    </xdr:from>
    <xdr:to>
      <xdr:col>8</xdr:col>
      <xdr:colOff>602726</xdr:colOff>
      <xdr:row>154</xdr:row>
      <xdr:rowOff>177009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7837"/>
        <a:stretch/>
      </xdr:blipFill>
      <xdr:spPr>
        <a:xfrm>
          <a:off x="628650" y="28546425"/>
          <a:ext cx="4850876" cy="3405984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242</xdr:row>
      <xdr:rowOff>104775</xdr:rowOff>
    </xdr:from>
    <xdr:to>
      <xdr:col>8</xdr:col>
      <xdr:colOff>549905</xdr:colOff>
      <xdr:row>262</xdr:row>
      <xdr:rowOff>125135</xdr:rowOff>
    </xdr:to>
    <xdr:pic>
      <xdr:nvPicPr>
        <xdr:cNvPr id="43" name="Picture 42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36028"/>
        <a:stretch/>
      </xdr:blipFill>
      <xdr:spPr>
        <a:xfrm>
          <a:off x="561975" y="50377725"/>
          <a:ext cx="4864730" cy="4211360"/>
        </a:xfrm>
        <a:prstGeom prst="rect">
          <a:avLst/>
        </a:prstGeom>
      </xdr:spPr>
    </xdr:pic>
    <xdr:clientData/>
  </xdr:twoCellAnchor>
  <xdr:twoCellAnchor>
    <xdr:from>
      <xdr:col>8</xdr:col>
      <xdr:colOff>161926</xdr:colOff>
      <xdr:row>245</xdr:row>
      <xdr:rowOff>91584</xdr:rowOff>
    </xdr:from>
    <xdr:to>
      <xdr:col>9</xdr:col>
      <xdr:colOff>552450</xdr:colOff>
      <xdr:row>246</xdr:row>
      <xdr:rowOff>104775</xdr:rowOff>
    </xdr:to>
    <xdr:cxnSp macro="">
      <xdr:nvCxnSpPr>
        <xdr:cNvPr id="45" name="Straight Arrow Connector 44"/>
        <xdr:cNvCxnSpPr/>
      </xdr:nvCxnSpPr>
      <xdr:spPr>
        <a:xfrm flipH="1" flipV="1">
          <a:off x="5038726" y="50993184"/>
          <a:ext cx="1000124" cy="22274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152401</xdr:colOff>
      <xdr:row>242</xdr:row>
      <xdr:rowOff>104775</xdr:rowOff>
    </xdr:from>
    <xdr:to>
      <xdr:col>9</xdr:col>
      <xdr:colOff>485775</xdr:colOff>
      <xdr:row>245</xdr:row>
      <xdr:rowOff>88934</xdr:rowOff>
    </xdr:to>
    <xdr:cxnSp macro="">
      <xdr:nvCxnSpPr>
        <xdr:cNvPr id="49" name="Straight Arrow Connector 48"/>
        <xdr:cNvCxnSpPr/>
      </xdr:nvCxnSpPr>
      <xdr:spPr>
        <a:xfrm flipH="1">
          <a:off x="1981201" y="50377725"/>
          <a:ext cx="3990974" cy="61280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265</xdr:row>
      <xdr:rowOff>200025</xdr:rowOff>
    </xdr:from>
    <xdr:to>
      <xdr:col>8</xdr:col>
      <xdr:colOff>607056</xdr:colOff>
      <xdr:row>287</xdr:row>
      <xdr:rowOff>104961</xdr:rowOff>
    </xdr:to>
    <xdr:pic>
      <xdr:nvPicPr>
        <xdr:cNvPr id="50" name="Picture 49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1378"/>
        <a:stretch/>
      </xdr:blipFill>
      <xdr:spPr>
        <a:xfrm>
          <a:off x="619125" y="55292625"/>
          <a:ext cx="4864731" cy="4515036"/>
        </a:xfrm>
        <a:prstGeom prst="rect">
          <a:avLst/>
        </a:prstGeom>
      </xdr:spPr>
    </xdr:pic>
    <xdr:clientData/>
  </xdr:twoCellAnchor>
  <xdr:twoCellAnchor>
    <xdr:from>
      <xdr:col>1</xdr:col>
      <xdr:colOff>438150</xdr:colOff>
      <xdr:row>267</xdr:row>
      <xdr:rowOff>57150</xdr:rowOff>
    </xdr:from>
    <xdr:to>
      <xdr:col>10</xdr:col>
      <xdr:colOff>0</xdr:colOff>
      <xdr:row>272</xdr:row>
      <xdr:rowOff>200025</xdr:rowOff>
    </xdr:to>
    <xdr:cxnSp macro="">
      <xdr:nvCxnSpPr>
        <xdr:cNvPr id="52" name="Straight Arrow Connector 51"/>
        <xdr:cNvCxnSpPr/>
      </xdr:nvCxnSpPr>
      <xdr:spPr>
        <a:xfrm flipH="1" flipV="1">
          <a:off x="1047750" y="55568850"/>
          <a:ext cx="5048250" cy="11906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419101</xdr:colOff>
      <xdr:row>274</xdr:row>
      <xdr:rowOff>0</xdr:rowOff>
    </xdr:from>
    <xdr:to>
      <xdr:col>10</xdr:col>
      <xdr:colOff>0</xdr:colOff>
      <xdr:row>278</xdr:row>
      <xdr:rowOff>147664</xdr:rowOff>
    </xdr:to>
    <xdr:cxnSp macro="">
      <xdr:nvCxnSpPr>
        <xdr:cNvPr id="53" name="Straight Arrow Connector 52"/>
        <xdr:cNvCxnSpPr/>
      </xdr:nvCxnSpPr>
      <xdr:spPr>
        <a:xfrm flipH="1">
          <a:off x="2857501" y="56978550"/>
          <a:ext cx="3238499" cy="98586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28575</xdr:colOff>
      <xdr:row>289</xdr:row>
      <xdr:rowOff>180975</xdr:rowOff>
    </xdr:from>
    <xdr:to>
      <xdr:col>9</xdr:col>
      <xdr:colOff>11411</xdr:colOff>
      <xdr:row>302</xdr:row>
      <xdr:rowOff>129282</xdr:rowOff>
    </xdr:to>
    <xdr:pic>
      <xdr:nvPicPr>
        <xdr:cNvPr id="55" name="Picture 54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59300"/>
        <a:stretch/>
      </xdr:blipFill>
      <xdr:spPr>
        <a:xfrm>
          <a:off x="638175" y="60302775"/>
          <a:ext cx="4859636" cy="2672457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293</xdr:row>
      <xdr:rowOff>104775</xdr:rowOff>
    </xdr:from>
    <xdr:to>
      <xdr:col>10</xdr:col>
      <xdr:colOff>436670</xdr:colOff>
      <xdr:row>295</xdr:row>
      <xdr:rowOff>38762</xdr:rowOff>
    </xdr:to>
    <xdr:cxnSp macro="">
      <xdr:nvCxnSpPr>
        <xdr:cNvPr id="56" name="Straight Arrow Connector 55"/>
        <xdr:cNvCxnSpPr/>
      </xdr:nvCxnSpPr>
      <xdr:spPr>
        <a:xfrm flipH="1">
          <a:off x="2771775" y="61064775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591935</xdr:colOff>
      <xdr:row>305</xdr:row>
      <xdr:rowOff>0</xdr:rowOff>
    </xdr:from>
    <xdr:to>
      <xdr:col>8</xdr:col>
      <xdr:colOff>583576</xdr:colOff>
      <xdr:row>325</xdr:row>
      <xdr:rowOff>55782</xdr:rowOff>
    </xdr:to>
    <xdr:pic>
      <xdr:nvPicPr>
        <xdr:cNvPr id="57" name="Picture 5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5490"/>
        <a:stretch/>
      </xdr:blipFill>
      <xdr:spPr>
        <a:xfrm>
          <a:off x="591935" y="63474600"/>
          <a:ext cx="4868441" cy="4246782"/>
        </a:xfrm>
        <a:prstGeom prst="rect">
          <a:avLst/>
        </a:prstGeom>
      </xdr:spPr>
    </xdr:pic>
    <xdr:clientData/>
  </xdr:twoCellAnchor>
  <xdr:twoCellAnchor editAs="oneCell">
    <xdr:from>
      <xdr:col>1</xdr:col>
      <xdr:colOff>59820</xdr:colOff>
      <xdr:row>328</xdr:row>
      <xdr:rowOff>60644</xdr:rowOff>
    </xdr:from>
    <xdr:to>
      <xdr:col>9</xdr:col>
      <xdr:colOff>42657</xdr:colOff>
      <xdr:row>345</xdr:row>
      <xdr:rowOff>61020</xdr:rowOff>
    </xdr:to>
    <xdr:pic>
      <xdr:nvPicPr>
        <xdr:cNvPr id="58" name="Picture 57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45772"/>
        <a:stretch/>
      </xdr:blipFill>
      <xdr:spPr>
        <a:xfrm>
          <a:off x="669420" y="68354894"/>
          <a:ext cx="4859637" cy="3562726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347</xdr:row>
      <xdr:rowOff>88073</xdr:rowOff>
    </xdr:from>
    <xdr:to>
      <xdr:col>8</xdr:col>
      <xdr:colOff>553617</xdr:colOff>
      <xdr:row>355</xdr:row>
      <xdr:rowOff>195706</xdr:rowOff>
    </xdr:to>
    <xdr:pic>
      <xdr:nvPicPr>
        <xdr:cNvPr id="59" name="Picture 58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57" t="74493" r="-2557" b="-1510"/>
        <a:stretch/>
      </xdr:blipFill>
      <xdr:spPr>
        <a:xfrm>
          <a:off x="561975" y="72782873"/>
          <a:ext cx="4868442" cy="1784033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321</xdr:row>
      <xdr:rowOff>114300</xdr:rowOff>
    </xdr:from>
    <xdr:to>
      <xdr:col>9</xdr:col>
      <xdr:colOff>436670</xdr:colOff>
      <xdr:row>323</xdr:row>
      <xdr:rowOff>48286</xdr:rowOff>
    </xdr:to>
    <xdr:cxnSp macro="">
      <xdr:nvCxnSpPr>
        <xdr:cNvPr id="60" name="Straight Arrow Connector 59"/>
        <xdr:cNvCxnSpPr/>
      </xdr:nvCxnSpPr>
      <xdr:spPr>
        <a:xfrm flipH="1">
          <a:off x="2162175" y="66941700"/>
          <a:ext cx="3760895" cy="35308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381000</xdr:colOff>
      <xdr:row>335</xdr:row>
      <xdr:rowOff>19050</xdr:rowOff>
    </xdr:from>
    <xdr:to>
      <xdr:col>9</xdr:col>
      <xdr:colOff>484295</xdr:colOff>
      <xdr:row>336</xdr:row>
      <xdr:rowOff>162587</xdr:rowOff>
    </xdr:to>
    <xdr:cxnSp macro="">
      <xdr:nvCxnSpPr>
        <xdr:cNvPr id="61" name="Straight Arrow Connector 60"/>
        <xdr:cNvCxnSpPr/>
      </xdr:nvCxnSpPr>
      <xdr:spPr>
        <a:xfrm flipH="1">
          <a:off x="2209800" y="69780150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514350</xdr:colOff>
      <xdr:row>349</xdr:row>
      <xdr:rowOff>47625</xdr:rowOff>
    </xdr:from>
    <xdr:to>
      <xdr:col>12</xdr:col>
      <xdr:colOff>8044</xdr:colOff>
      <xdr:row>350</xdr:row>
      <xdr:rowOff>186069</xdr:rowOff>
    </xdr:to>
    <xdr:cxnSp macro="">
      <xdr:nvCxnSpPr>
        <xdr:cNvPr id="62" name="Straight Arrow Connector 61"/>
        <xdr:cNvCxnSpPr/>
      </xdr:nvCxnSpPr>
      <xdr:spPr>
        <a:xfrm flipH="1">
          <a:off x="3562350" y="72742425"/>
          <a:ext cx="3760894" cy="34799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521750</xdr:colOff>
      <xdr:row>358</xdr:row>
      <xdr:rowOff>0</xdr:rowOff>
    </xdr:from>
    <xdr:to>
      <xdr:col>8</xdr:col>
      <xdr:colOff>463839</xdr:colOff>
      <xdr:row>368</xdr:row>
      <xdr:rowOff>109365</xdr:rowOff>
    </xdr:to>
    <xdr:pic>
      <xdr:nvPicPr>
        <xdr:cNvPr id="63" name="Picture 62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5705"/>
        <a:stretch/>
      </xdr:blipFill>
      <xdr:spPr>
        <a:xfrm>
          <a:off x="521750" y="74580750"/>
          <a:ext cx="4818889" cy="2204865"/>
        </a:xfrm>
        <a:prstGeom prst="rect">
          <a:avLst/>
        </a:prstGeom>
      </xdr:spPr>
    </xdr:pic>
    <xdr:clientData/>
  </xdr:twoCellAnchor>
  <xdr:twoCellAnchor editAs="oneCell">
    <xdr:from>
      <xdr:col>0</xdr:col>
      <xdr:colOff>492753</xdr:colOff>
      <xdr:row>371</xdr:row>
      <xdr:rowOff>185306</xdr:rowOff>
    </xdr:from>
    <xdr:to>
      <xdr:col>8</xdr:col>
      <xdr:colOff>434842</xdr:colOff>
      <xdr:row>387</xdr:row>
      <xdr:rowOff>127501</xdr:rowOff>
    </xdr:to>
    <xdr:pic>
      <xdr:nvPicPr>
        <xdr:cNvPr id="64" name="Picture 63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8724"/>
        <a:stretch/>
      </xdr:blipFill>
      <xdr:spPr>
        <a:xfrm>
          <a:off x="492753" y="77490206"/>
          <a:ext cx="4818889" cy="3294995"/>
        </a:xfrm>
        <a:prstGeom prst="rect">
          <a:avLst/>
        </a:prstGeom>
      </xdr:spPr>
    </xdr:pic>
    <xdr:clientData/>
  </xdr:twoCellAnchor>
  <xdr:twoCellAnchor editAs="oneCell">
    <xdr:from>
      <xdr:col>0</xdr:col>
      <xdr:colOff>520290</xdr:colOff>
      <xdr:row>390</xdr:row>
      <xdr:rowOff>97972</xdr:rowOff>
    </xdr:from>
    <xdr:to>
      <xdr:col>8</xdr:col>
      <xdr:colOff>462379</xdr:colOff>
      <xdr:row>409</xdr:row>
      <xdr:rowOff>119495</xdr:rowOff>
    </xdr:to>
    <xdr:pic>
      <xdr:nvPicPr>
        <xdr:cNvPr id="65" name="Picture 64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224" b="18494"/>
        <a:stretch/>
      </xdr:blipFill>
      <xdr:spPr>
        <a:xfrm>
          <a:off x="520290" y="81384322"/>
          <a:ext cx="4818889" cy="4002973"/>
        </a:xfrm>
        <a:prstGeom prst="rect">
          <a:avLst/>
        </a:prstGeom>
      </xdr:spPr>
    </xdr:pic>
    <xdr:clientData/>
  </xdr:twoCellAnchor>
  <xdr:twoCellAnchor editAs="oneCell">
    <xdr:from>
      <xdr:col>0</xdr:col>
      <xdr:colOff>513513</xdr:colOff>
      <xdr:row>414</xdr:row>
      <xdr:rowOff>132284</xdr:rowOff>
    </xdr:from>
    <xdr:to>
      <xdr:col>8</xdr:col>
      <xdr:colOff>455602</xdr:colOff>
      <xdr:row>445</xdr:row>
      <xdr:rowOff>61418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513" y="86447834"/>
          <a:ext cx="4818889" cy="6425184"/>
        </a:xfrm>
        <a:prstGeom prst="rect">
          <a:avLst/>
        </a:prstGeom>
      </xdr:spPr>
    </xdr:pic>
    <xdr:clientData/>
  </xdr:twoCellAnchor>
  <xdr:twoCellAnchor editAs="oneCell">
    <xdr:from>
      <xdr:col>0</xdr:col>
      <xdr:colOff>470539</xdr:colOff>
      <xdr:row>461</xdr:row>
      <xdr:rowOff>13359</xdr:rowOff>
    </xdr:from>
    <xdr:to>
      <xdr:col>8</xdr:col>
      <xdr:colOff>412627</xdr:colOff>
      <xdr:row>476</xdr:row>
      <xdr:rowOff>629</xdr:rowOff>
    </xdr:to>
    <xdr:pic>
      <xdr:nvPicPr>
        <xdr:cNvPr id="67" name="Picture 66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1271"/>
        <a:stretch/>
      </xdr:blipFill>
      <xdr:spPr>
        <a:xfrm>
          <a:off x="470539" y="96177759"/>
          <a:ext cx="4818888" cy="3130520"/>
        </a:xfrm>
        <a:prstGeom prst="rect">
          <a:avLst/>
        </a:prstGeom>
      </xdr:spPr>
    </xdr:pic>
    <xdr:clientData/>
  </xdr:twoCellAnchor>
  <xdr:twoCellAnchor editAs="oneCell">
    <xdr:from>
      <xdr:col>0</xdr:col>
      <xdr:colOff>600746</xdr:colOff>
      <xdr:row>477</xdr:row>
      <xdr:rowOff>178449</xdr:rowOff>
    </xdr:from>
    <xdr:to>
      <xdr:col>8</xdr:col>
      <xdr:colOff>542835</xdr:colOff>
      <xdr:row>508</xdr:row>
      <xdr:rowOff>107582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746" y="99695649"/>
          <a:ext cx="4818889" cy="642518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447</xdr:row>
      <xdr:rowOff>75953</xdr:rowOff>
    </xdr:from>
    <xdr:to>
      <xdr:col>8</xdr:col>
      <xdr:colOff>389764</xdr:colOff>
      <xdr:row>458</xdr:row>
      <xdr:rowOff>88112</xdr:rowOff>
    </xdr:to>
    <xdr:pic>
      <xdr:nvPicPr>
        <xdr:cNvPr id="69" name="Picture 68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3925"/>
        <a:stretch/>
      </xdr:blipFill>
      <xdr:spPr>
        <a:xfrm>
          <a:off x="447675" y="93306653"/>
          <a:ext cx="4818889" cy="2317209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464</xdr:row>
      <xdr:rowOff>104775</xdr:rowOff>
    </xdr:from>
    <xdr:to>
      <xdr:col>10</xdr:col>
      <xdr:colOff>484042</xdr:colOff>
      <xdr:row>467</xdr:row>
      <xdr:rowOff>200024</xdr:rowOff>
    </xdr:to>
    <xdr:cxnSp macro="">
      <xdr:nvCxnSpPr>
        <xdr:cNvPr id="71" name="Straight Arrow Connector 70"/>
        <xdr:cNvCxnSpPr/>
      </xdr:nvCxnSpPr>
      <xdr:spPr>
        <a:xfrm flipH="1">
          <a:off x="847725" y="96897825"/>
          <a:ext cx="5732317" cy="7238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452</xdr:row>
      <xdr:rowOff>76200</xdr:rowOff>
    </xdr:from>
    <xdr:to>
      <xdr:col>9</xdr:col>
      <xdr:colOff>193097</xdr:colOff>
      <xdr:row>454</xdr:row>
      <xdr:rowOff>173181</xdr:rowOff>
    </xdr:to>
    <xdr:cxnSp macro="">
      <xdr:nvCxnSpPr>
        <xdr:cNvPr id="72" name="Straight Arrow Connector 71"/>
        <xdr:cNvCxnSpPr/>
      </xdr:nvCxnSpPr>
      <xdr:spPr>
        <a:xfrm flipH="1">
          <a:off x="1419225" y="94354650"/>
          <a:ext cx="4260272" cy="51608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404378</xdr:colOff>
      <xdr:row>416</xdr:row>
      <xdr:rowOff>19050</xdr:rowOff>
    </xdr:from>
    <xdr:to>
      <xdr:col>10</xdr:col>
      <xdr:colOff>529067</xdr:colOff>
      <xdr:row>420</xdr:row>
      <xdr:rowOff>164522</xdr:rowOff>
    </xdr:to>
    <xdr:cxnSp macro="">
      <xdr:nvCxnSpPr>
        <xdr:cNvPr id="73" name="Straight Arrow Connector 72"/>
        <xdr:cNvCxnSpPr/>
      </xdr:nvCxnSpPr>
      <xdr:spPr>
        <a:xfrm flipH="1">
          <a:off x="4061978" y="86753700"/>
          <a:ext cx="2563089" cy="983672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423</xdr:row>
      <xdr:rowOff>17316</xdr:rowOff>
    </xdr:from>
    <xdr:to>
      <xdr:col>10</xdr:col>
      <xdr:colOff>272758</xdr:colOff>
      <xdr:row>423</xdr:row>
      <xdr:rowOff>45027</xdr:rowOff>
    </xdr:to>
    <xdr:cxnSp macro="">
      <xdr:nvCxnSpPr>
        <xdr:cNvPr id="74" name="Straight Arrow Connector 73"/>
        <xdr:cNvCxnSpPr/>
      </xdr:nvCxnSpPr>
      <xdr:spPr>
        <a:xfrm flipH="1" flipV="1">
          <a:off x="2066925" y="88218816"/>
          <a:ext cx="4301833" cy="2771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402</xdr:row>
      <xdr:rowOff>0</xdr:rowOff>
    </xdr:from>
    <xdr:to>
      <xdr:col>10</xdr:col>
      <xdr:colOff>172314</xdr:colOff>
      <xdr:row>406</xdr:row>
      <xdr:rowOff>145471</xdr:rowOff>
    </xdr:to>
    <xdr:cxnSp macro="">
      <xdr:nvCxnSpPr>
        <xdr:cNvPr id="75" name="Straight Arrow Connector 74"/>
        <xdr:cNvCxnSpPr/>
      </xdr:nvCxnSpPr>
      <xdr:spPr>
        <a:xfrm flipH="1">
          <a:off x="3705225" y="83800950"/>
          <a:ext cx="2563089" cy="98367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225136</xdr:colOff>
      <xdr:row>384</xdr:row>
      <xdr:rowOff>101311</xdr:rowOff>
    </xdr:from>
    <xdr:to>
      <xdr:col>10</xdr:col>
      <xdr:colOff>304799</xdr:colOff>
      <xdr:row>387</xdr:row>
      <xdr:rowOff>6060</xdr:rowOff>
    </xdr:to>
    <xdr:cxnSp macro="">
      <xdr:nvCxnSpPr>
        <xdr:cNvPr id="76" name="Straight Arrow Connector 75"/>
        <xdr:cNvCxnSpPr/>
      </xdr:nvCxnSpPr>
      <xdr:spPr>
        <a:xfrm flipH="1">
          <a:off x="5101936" y="80130361"/>
          <a:ext cx="1298863" cy="5333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378</xdr:row>
      <xdr:rowOff>180975</xdr:rowOff>
    </xdr:from>
    <xdr:to>
      <xdr:col>10</xdr:col>
      <xdr:colOff>304799</xdr:colOff>
      <xdr:row>379</xdr:row>
      <xdr:rowOff>85723</xdr:rowOff>
    </xdr:to>
    <xdr:cxnSp macro="">
      <xdr:nvCxnSpPr>
        <xdr:cNvPr id="77" name="Straight Arrow Connector 76"/>
        <xdr:cNvCxnSpPr/>
      </xdr:nvCxnSpPr>
      <xdr:spPr>
        <a:xfrm flipH="1">
          <a:off x="4457700" y="78952725"/>
          <a:ext cx="1943099" cy="114298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3525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DBED634-BF24-4EA9-A707-756B60059129}">
  <we:reference id="wa104374368" version="1.0.0.0" store="en-US" storeType="OMEX"/>
  <we:alternateReferences>
    <we:reference id="WA104374368" version="1.0.0.0" store="WA104374368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47"/>
  <sheetViews>
    <sheetView showGridLines="0" topLeftCell="A145" zoomScaleNormal="100" workbookViewId="0">
      <selection activeCell="Q25" sqref="Q25"/>
    </sheetView>
  </sheetViews>
  <sheetFormatPr defaultColWidth="9.125" defaultRowHeight="16.5" x14ac:dyDescent="0.3"/>
  <cols>
    <col min="1" max="16384" width="9.125" style="119"/>
  </cols>
  <sheetData>
    <row r="3" spans="1:1" x14ac:dyDescent="0.3">
      <c r="A3" s="119" t="s">
        <v>172</v>
      </c>
    </row>
    <row r="22" spans="1:1" x14ac:dyDescent="0.3">
      <c r="A22" s="119" t="s">
        <v>222</v>
      </c>
    </row>
    <row r="46" spans="1:1" x14ac:dyDescent="0.3">
      <c r="A46" s="119" t="s">
        <v>223</v>
      </c>
    </row>
    <row r="66" spans="1:1" x14ac:dyDescent="0.3">
      <c r="A66" s="119" t="s">
        <v>224</v>
      </c>
    </row>
    <row r="100" spans="1:1" x14ac:dyDescent="0.3">
      <c r="A100" s="119" t="s">
        <v>225</v>
      </c>
    </row>
    <row r="101" spans="1:1" customFormat="1" ht="15" x14ac:dyDescent="0.25"/>
    <row r="102" spans="1:1" customFormat="1" ht="15" x14ac:dyDescent="0.25"/>
    <row r="103" spans="1:1" customFormat="1" ht="15" x14ac:dyDescent="0.25"/>
    <row r="104" spans="1:1" customFormat="1" ht="15" x14ac:dyDescent="0.25"/>
    <row r="105" spans="1:1" customFormat="1" ht="15" x14ac:dyDescent="0.25"/>
    <row r="106" spans="1:1" customFormat="1" ht="15" x14ac:dyDescent="0.25"/>
    <row r="107" spans="1:1" customFormat="1" ht="15" x14ac:dyDescent="0.25"/>
    <row r="108" spans="1:1" customFormat="1" ht="15" x14ac:dyDescent="0.25"/>
    <row r="109" spans="1:1" customFormat="1" ht="15" x14ac:dyDescent="0.25"/>
    <row r="110" spans="1:1" customFormat="1" ht="15" x14ac:dyDescent="0.25"/>
    <row r="111" spans="1:1" customFormat="1" ht="15" x14ac:dyDescent="0.25"/>
    <row r="112" spans="1:1" customFormat="1" ht="15" x14ac:dyDescent="0.25"/>
    <row r="113" spans="1:1" customFormat="1" ht="15" x14ac:dyDescent="0.25"/>
    <row r="114" spans="1:1" customFormat="1" ht="15" x14ac:dyDescent="0.25"/>
    <row r="115" spans="1:1" customFormat="1" ht="15" x14ac:dyDescent="0.25"/>
    <row r="116" spans="1:1" customFormat="1" ht="15" x14ac:dyDescent="0.25"/>
    <row r="117" spans="1:1" customFormat="1" ht="15" x14ac:dyDescent="0.25"/>
    <row r="118" spans="1:1" customFormat="1" ht="15" x14ac:dyDescent="0.25"/>
    <row r="119" spans="1:1" customFormat="1" ht="15" x14ac:dyDescent="0.25"/>
    <row r="120" spans="1:1" customFormat="1" ht="15" x14ac:dyDescent="0.25"/>
    <row r="121" spans="1:1" customFormat="1" ht="15" x14ac:dyDescent="0.25"/>
    <row r="122" spans="1:1" customFormat="1" ht="15" x14ac:dyDescent="0.25"/>
    <row r="123" spans="1:1" customFormat="1" ht="15" x14ac:dyDescent="0.25"/>
    <row r="124" spans="1:1" customFormat="1" ht="15" x14ac:dyDescent="0.25"/>
    <row r="125" spans="1:1" customFormat="1" ht="15" x14ac:dyDescent="0.25"/>
    <row r="126" spans="1:1" customFormat="1" ht="15" x14ac:dyDescent="0.25"/>
    <row r="127" spans="1:1" x14ac:dyDescent="0.3">
      <c r="A127" s="119" t="s">
        <v>226</v>
      </c>
    </row>
    <row r="138" spans="1:1" x14ac:dyDescent="0.3">
      <c r="A138" s="119" t="s">
        <v>236</v>
      </c>
    </row>
    <row r="157" spans="1:1" x14ac:dyDescent="0.3">
      <c r="A157" s="119" t="s">
        <v>237</v>
      </c>
    </row>
    <row r="161" spans="12:13" ht="17.25" thickBot="1" x14ac:dyDescent="0.35"/>
    <row r="162" spans="12:13" ht="17.25" thickBot="1" x14ac:dyDescent="0.35">
      <c r="L162" s="121"/>
      <c r="M162" s="119" t="s">
        <v>174</v>
      </c>
    </row>
    <row r="164" spans="12:13" ht="17.25" thickBot="1" x14ac:dyDescent="0.35"/>
    <row r="165" spans="12:13" ht="17.25" thickBot="1" x14ac:dyDescent="0.35">
      <c r="L165" s="122"/>
      <c r="M165" s="119" t="s">
        <v>173</v>
      </c>
    </row>
    <row r="166" spans="12:13" ht="17.25" thickBot="1" x14ac:dyDescent="0.35"/>
    <row r="167" spans="12:13" ht="17.25" thickBot="1" x14ac:dyDescent="0.35">
      <c r="L167" s="120"/>
      <c r="M167" s="119" t="s">
        <v>175</v>
      </c>
    </row>
    <row r="171" spans="12:13" x14ac:dyDescent="0.3">
      <c r="L171" s="119" t="s">
        <v>176</v>
      </c>
    </row>
    <row r="174" spans="12:13" x14ac:dyDescent="0.3">
      <c r="L174" s="119" t="s">
        <v>196</v>
      </c>
    </row>
    <row r="175" spans="12:13" x14ac:dyDescent="0.3">
      <c r="L175" s="119" t="s">
        <v>179</v>
      </c>
    </row>
    <row r="178" spans="1:12" x14ac:dyDescent="0.3">
      <c r="L178" s="119" t="s">
        <v>180</v>
      </c>
    </row>
    <row r="179" spans="1:12" x14ac:dyDescent="0.3">
      <c r="L179" s="119" t="s">
        <v>181</v>
      </c>
    </row>
    <row r="182" spans="1:12" x14ac:dyDescent="0.3">
      <c r="L182" s="119" t="s">
        <v>200</v>
      </c>
    </row>
    <row r="192" spans="1:12" x14ac:dyDescent="0.3">
      <c r="A192" s="119" t="s">
        <v>238</v>
      </c>
    </row>
    <row r="196" spans="16:16" x14ac:dyDescent="0.3">
      <c r="P196" s="119" t="s">
        <v>177</v>
      </c>
    </row>
    <row r="199" spans="16:16" x14ac:dyDescent="0.3">
      <c r="P199" s="119" t="s">
        <v>197</v>
      </c>
    </row>
    <row r="202" spans="16:16" x14ac:dyDescent="0.3">
      <c r="P202" s="119" t="s">
        <v>178</v>
      </c>
    </row>
    <row r="221" spans="1:12" x14ac:dyDescent="0.3">
      <c r="A221" s="119" t="s">
        <v>239</v>
      </c>
    </row>
    <row r="223" spans="1:12" x14ac:dyDescent="0.3">
      <c r="L223" s="119" t="s">
        <v>201</v>
      </c>
    </row>
    <row r="231" spans="12:12" x14ac:dyDescent="0.3">
      <c r="L231" s="119" t="s">
        <v>202</v>
      </c>
    </row>
    <row r="242" spans="1:11" x14ac:dyDescent="0.3">
      <c r="A242" s="119" t="s">
        <v>240</v>
      </c>
    </row>
    <row r="243" spans="1:11" x14ac:dyDescent="0.3">
      <c r="K243" s="119" t="s">
        <v>227</v>
      </c>
    </row>
    <row r="247" spans="1:11" x14ac:dyDescent="0.3">
      <c r="K247" s="119" t="s">
        <v>228</v>
      </c>
    </row>
    <row r="265" spans="1:1" x14ac:dyDescent="0.3">
      <c r="A265" s="119" t="s">
        <v>241</v>
      </c>
    </row>
    <row r="274" spans="11:11" x14ac:dyDescent="0.3">
      <c r="K274" s="119" t="s">
        <v>229</v>
      </c>
    </row>
    <row r="289" spans="1:1" x14ac:dyDescent="0.3">
      <c r="A289" s="169" t="s">
        <v>242</v>
      </c>
    </row>
    <row r="305" spans="1:1" x14ac:dyDescent="0.3">
      <c r="A305" s="119" t="s">
        <v>243</v>
      </c>
    </row>
    <row r="328" spans="1:1" x14ac:dyDescent="0.3">
      <c r="A328" s="119" t="s">
        <v>244</v>
      </c>
    </row>
    <row r="347" spans="1:1" x14ac:dyDescent="0.3">
      <c r="A347" s="119" t="s">
        <v>245</v>
      </c>
    </row>
    <row r="371" spans="1:1" x14ac:dyDescent="0.3">
      <c r="A371" s="119" t="s">
        <v>235</v>
      </c>
    </row>
    <row r="390" spans="1:1" x14ac:dyDescent="0.3">
      <c r="A390" s="119" t="s">
        <v>234</v>
      </c>
    </row>
    <row r="412" spans="1:3" x14ac:dyDescent="0.3">
      <c r="A412" s="119" t="s">
        <v>231</v>
      </c>
    </row>
    <row r="413" spans="1:3" x14ac:dyDescent="0.3">
      <c r="B413" s="119" t="s">
        <v>232</v>
      </c>
    </row>
    <row r="414" spans="1:3" x14ac:dyDescent="0.3">
      <c r="C414" s="119" t="s">
        <v>233</v>
      </c>
    </row>
    <row r="447" spans="1:1" x14ac:dyDescent="0.3">
      <c r="A447" s="119" t="s">
        <v>230</v>
      </c>
    </row>
  </sheetData>
  <sheetProtection algorithmName="SHA-512" hashValue="KxNH7nD0NqY2i+ozAnjNP4C+HTNjX/rdGWRMGlhBvq0hIB3XNCFwqSG6JGjoTB1jX2FvDu8UaGVOQiDBS3piIQ==" saltValue="K8JnZ9oldDJHkIcptIqxD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3"/>
  <sheetViews>
    <sheetView showGridLines="0" showRuler="0" zoomScale="115" zoomScaleNormal="115" zoomScalePageLayoutView="85" workbookViewId="0">
      <selection activeCell="D6" sqref="D6:I6"/>
    </sheetView>
  </sheetViews>
  <sheetFormatPr defaultColWidth="9.125" defaultRowHeight="14.25" x14ac:dyDescent="0.25"/>
  <cols>
    <col min="1" max="1" width="6.875" style="16" customWidth="1"/>
    <col min="2" max="3" width="11.125" style="16" customWidth="1"/>
    <col min="4" max="4" width="9.5" style="16" customWidth="1"/>
    <col min="5" max="5" width="10.5" style="16" bestFit="1" customWidth="1"/>
    <col min="6" max="6" width="9.5" style="16" customWidth="1"/>
    <col min="7" max="7" width="8.875" style="16" customWidth="1"/>
    <col min="8" max="10" width="11.125" style="16" customWidth="1"/>
    <col min="11" max="11" width="10.5" style="16" customWidth="1"/>
    <col min="12" max="12" width="11.5" style="16" customWidth="1"/>
    <col min="13" max="13" width="4.875" style="16" customWidth="1"/>
    <col min="14" max="14" width="5.875" style="16" customWidth="1"/>
    <col min="15" max="15" width="9.125" style="16" customWidth="1"/>
    <col min="16" max="22" width="4.875" style="16" customWidth="1"/>
    <col min="23" max="23" width="5.125" style="16" customWidth="1"/>
    <col min="24" max="27" width="4.875" style="16" customWidth="1"/>
    <col min="28" max="29" width="5.125" style="16" customWidth="1"/>
    <col min="30" max="31" width="6.875" style="16" customWidth="1"/>
    <col min="32" max="35" width="4.875" style="16" customWidth="1"/>
    <col min="36" max="52" width="9.125" style="16" customWidth="1"/>
    <col min="53" max="16384" width="9.125" style="16"/>
  </cols>
  <sheetData>
    <row r="1" spans="1:39" ht="44.25" customHeight="1" thickTop="1" x14ac:dyDescent="0.25">
      <c r="A1" s="195" t="s">
        <v>145</v>
      </c>
      <c r="B1" s="196"/>
      <c r="C1" s="196"/>
      <c r="D1" s="196"/>
      <c r="E1" s="196"/>
      <c r="F1" s="196"/>
      <c r="G1" s="196"/>
      <c r="H1" s="196"/>
      <c r="I1" s="196"/>
      <c r="J1" s="196"/>
      <c r="K1" s="199"/>
      <c r="L1" s="199"/>
      <c r="M1" s="199"/>
      <c r="N1" s="200"/>
    </row>
    <row r="2" spans="1:39" ht="12.75" customHeight="1" thickBot="1" x14ac:dyDescent="0.3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201"/>
      <c r="L2" s="201"/>
      <c r="M2" s="201"/>
      <c r="N2" s="202"/>
    </row>
    <row r="3" spans="1:39" ht="18" customHeight="1" x14ac:dyDescent="0.25">
      <c r="A3" s="203" t="s">
        <v>50</v>
      </c>
      <c r="B3" s="204"/>
      <c r="C3" s="205"/>
      <c r="D3" s="206" t="s">
        <v>119</v>
      </c>
      <c r="E3" s="207"/>
      <c r="F3" s="207"/>
      <c r="G3" s="207"/>
      <c r="H3" s="207"/>
      <c r="I3" s="208"/>
      <c r="J3" s="209" t="s">
        <v>49</v>
      </c>
      <c r="K3" s="210"/>
      <c r="L3" s="211">
        <v>42536</v>
      </c>
      <c r="M3" s="211"/>
      <c r="N3" s="212"/>
    </row>
    <row r="4" spans="1:39" ht="18" customHeight="1" x14ac:dyDescent="0.25">
      <c r="A4" s="220" t="s">
        <v>53</v>
      </c>
      <c r="B4" s="185"/>
      <c r="C4" s="186"/>
      <c r="D4" s="221" t="s">
        <v>120</v>
      </c>
      <c r="E4" s="222"/>
      <c r="F4" s="222"/>
      <c r="G4" s="222"/>
      <c r="H4" s="222"/>
      <c r="I4" s="223"/>
      <c r="J4" s="224" t="s">
        <v>48</v>
      </c>
      <c r="K4" s="225"/>
      <c r="L4" s="17">
        <f>IF(L20="","",(L20-J20)*60*24)</f>
        <v>70.000000000000071</v>
      </c>
      <c r="M4" s="231" t="s">
        <v>47</v>
      </c>
      <c r="N4" s="232"/>
    </row>
    <row r="5" spans="1:39" ht="18" customHeight="1" x14ac:dyDescent="0.25">
      <c r="A5" s="220" t="s">
        <v>46</v>
      </c>
      <c r="B5" s="185"/>
      <c r="C5" s="186"/>
      <c r="D5" s="221" t="s">
        <v>121</v>
      </c>
      <c r="E5" s="222"/>
      <c r="F5" s="222"/>
      <c r="G5" s="222"/>
      <c r="H5" s="222"/>
      <c r="I5" s="223"/>
      <c r="J5" s="224" t="s">
        <v>45</v>
      </c>
      <c r="K5" s="225"/>
      <c r="L5" s="233">
        <v>42536</v>
      </c>
      <c r="M5" s="233"/>
      <c r="N5" s="234"/>
    </row>
    <row r="6" spans="1:39" ht="18" customHeight="1" x14ac:dyDescent="0.25">
      <c r="A6" s="220" t="s">
        <v>44</v>
      </c>
      <c r="B6" s="185"/>
      <c r="C6" s="186"/>
      <c r="D6" s="221" t="s">
        <v>194</v>
      </c>
      <c r="E6" s="222"/>
      <c r="F6" s="222"/>
      <c r="G6" s="222"/>
      <c r="H6" s="222"/>
      <c r="I6" s="223"/>
      <c r="J6" s="224" t="s">
        <v>43</v>
      </c>
      <c r="K6" s="225"/>
      <c r="L6" s="226">
        <f>IF(I60="","",TEXT($I$60,"0\:00")+0)</f>
        <v>0.46180555555555558</v>
      </c>
      <c r="M6" s="226"/>
      <c r="N6" s="227"/>
    </row>
    <row r="7" spans="1:39" ht="18" customHeight="1" x14ac:dyDescent="0.25">
      <c r="A7" s="220" t="s">
        <v>42</v>
      </c>
      <c r="B7" s="185"/>
      <c r="C7" s="186"/>
      <c r="D7" s="228" t="s">
        <v>51</v>
      </c>
      <c r="E7" s="229"/>
      <c r="F7" s="229"/>
      <c r="G7" s="229"/>
      <c r="H7" s="229"/>
      <c r="I7" s="230"/>
      <c r="J7" s="258" t="s">
        <v>41</v>
      </c>
      <c r="K7" s="259"/>
      <c r="L7" s="260" t="s">
        <v>110</v>
      </c>
      <c r="M7" s="260"/>
      <c r="N7" s="261"/>
    </row>
    <row r="8" spans="1:39" ht="18" customHeight="1" x14ac:dyDescent="0.25">
      <c r="A8" s="220" t="s">
        <v>40</v>
      </c>
      <c r="B8" s="185"/>
      <c r="C8" s="186"/>
      <c r="D8" s="221" t="s">
        <v>195</v>
      </c>
      <c r="E8" s="222"/>
      <c r="F8" s="222"/>
      <c r="G8" s="222"/>
      <c r="H8" s="222"/>
      <c r="I8" s="223"/>
      <c r="J8" s="258" t="s">
        <v>39</v>
      </c>
      <c r="K8" s="259"/>
      <c r="L8" s="13">
        <v>85</v>
      </c>
      <c r="M8" s="262" t="s">
        <v>38</v>
      </c>
      <c r="N8" s="263"/>
    </row>
    <row r="9" spans="1:39" ht="18" customHeight="1" thickBot="1" x14ac:dyDescent="0.3">
      <c r="A9" s="246" t="s">
        <v>146</v>
      </c>
      <c r="B9" s="247"/>
      <c r="C9" s="248"/>
      <c r="D9" s="249"/>
      <c r="E9" s="250"/>
      <c r="F9" s="251" t="s">
        <v>82</v>
      </c>
      <c r="G9" s="248"/>
      <c r="H9" s="252"/>
      <c r="I9" s="252"/>
      <c r="J9" s="253" t="s">
        <v>69</v>
      </c>
      <c r="K9" s="254"/>
      <c r="L9" s="255">
        <v>42536</v>
      </c>
      <c r="M9" s="256"/>
      <c r="N9" s="257"/>
    </row>
    <row r="10" spans="1:39" s="18" customFormat="1" ht="12.75" customHeight="1" x14ac:dyDescent="0.25">
      <c r="A10" s="237" t="s">
        <v>37</v>
      </c>
      <c r="B10" s="238"/>
      <c r="C10" s="238"/>
      <c r="D10" s="238"/>
      <c r="E10" s="238"/>
      <c r="F10" s="238"/>
      <c r="G10" s="238"/>
      <c r="H10" s="239"/>
      <c r="I10" s="238"/>
      <c r="J10" s="238"/>
      <c r="K10" s="238"/>
      <c r="L10" s="238"/>
      <c r="M10" s="238"/>
      <c r="N10" s="240"/>
      <c r="P10" s="288" t="s">
        <v>105</v>
      </c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</row>
    <row r="11" spans="1:39" s="18" customFormat="1" ht="9.9499999999999993" customHeight="1" thickBot="1" x14ac:dyDescent="0.3">
      <c r="A11" s="241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3"/>
    </row>
    <row r="12" spans="1:39" ht="15" customHeight="1" x14ac:dyDescent="0.25">
      <c r="A12" s="244"/>
      <c r="B12" s="184" t="s">
        <v>190</v>
      </c>
      <c r="C12" s="185"/>
      <c r="D12" s="185"/>
      <c r="E12" s="185"/>
      <c r="F12" s="186"/>
      <c r="G12" s="216" t="s">
        <v>12</v>
      </c>
      <c r="H12" s="217"/>
      <c r="I12" s="20"/>
      <c r="J12" s="245" t="s">
        <v>126</v>
      </c>
      <c r="K12" s="245"/>
      <c r="L12" s="245"/>
      <c r="M12" s="245"/>
      <c r="N12" s="215"/>
      <c r="P12" s="213">
        <f>IF(G15="","",G15*0.25)</f>
        <v>3.2000000000000011</v>
      </c>
      <c r="Q12" s="214"/>
      <c r="R12" s="384" t="s">
        <v>85</v>
      </c>
      <c r="S12" s="385"/>
      <c r="T12" s="385"/>
      <c r="U12" s="385"/>
      <c r="V12" s="385"/>
      <c r="W12" s="385"/>
      <c r="X12" s="385"/>
      <c r="Y12" s="386"/>
      <c r="Z12" s="116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44"/>
      <c r="B13" s="184" t="s">
        <v>204</v>
      </c>
      <c r="C13" s="185"/>
      <c r="D13" s="185"/>
      <c r="E13" s="185"/>
      <c r="F13" s="186"/>
      <c r="G13" s="1">
        <v>23.9</v>
      </c>
      <c r="H13" s="19" t="s">
        <v>116</v>
      </c>
      <c r="I13" s="20"/>
      <c r="J13" s="218" t="s">
        <v>127</v>
      </c>
      <c r="K13" s="219"/>
      <c r="L13" s="175">
        <v>2</v>
      </c>
      <c r="M13" s="22" t="s">
        <v>131</v>
      </c>
      <c r="N13" s="215"/>
      <c r="P13" s="235">
        <f>IF(P12="","",G13+P12)</f>
        <v>27.1</v>
      </c>
      <c r="Q13" s="236"/>
      <c r="R13" s="371" t="s">
        <v>83</v>
      </c>
      <c r="S13" s="372"/>
      <c r="T13" s="372"/>
      <c r="U13" s="372"/>
      <c r="V13" s="372"/>
      <c r="W13" s="372"/>
      <c r="X13" s="372"/>
      <c r="Y13" s="373"/>
      <c r="Z13" s="116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44"/>
      <c r="B14" s="184" t="s">
        <v>205</v>
      </c>
      <c r="C14" s="185"/>
      <c r="D14" s="185"/>
      <c r="E14" s="185"/>
      <c r="F14" s="186"/>
      <c r="G14" s="1">
        <v>36.700000000000003</v>
      </c>
      <c r="H14" s="19" t="s">
        <v>116</v>
      </c>
      <c r="I14" s="25"/>
      <c r="J14" s="218" t="s">
        <v>132</v>
      </c>
      <c r="K14" s="219"/>
      <c r="L14" s="149">
        <f>IF(G15="","",G15*PI()*(L13/24)^2*7.48)</f>
        <v>2.0888100487868142</v>
      </c>
      <c r="M14" s="26" t="s">
        <v>150</v>
      </c>
      <c r="N14" s="215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44"/>
      <c r="B15" s="184" t="s">
        <v>189</v>
      </c>
      <c r="C15" s="185"/>
      <c r="D15" s="185"/>
      <c r="E15" s="185"/>
      <c r="F15" s="186"/>
      <c r="G15" s="23">
        <f>IF(G14="","",G14-G13)</f>
        <v>12.800000000000004</v>
      </c>
      <c r="H15" s="24" t="s">
        <v>36</v>
      </c>
      <c r="I15" s="20"/>
      <c r="J15" s="218" t="s">
        <v>128</v>
      </c>
      <c r="K15" s="219"/>
      <c r="L15" s="23">
        <f>IF(L14="","",L14*3)</f>
        <v>6.2664301463604426</v>
      </c>
      <c r="M15" s="26" t="s">
        <v>150</v>
      </c>
      <c r="N15" s="215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44"/>
      <c r="B16" s="225" t="s">
        <v>206</v>
      </c>
      <c r="C16" s="225"/>
      <c r="D16" s="145">
        <v>10</v>
      </c>
      <c r="E16" s="24" t="s">
        <v>36</v>
      </c>
      <c r="F16" s="125" t="s">
        <v>130</v>
      </c>
      <c r="G16" s="126">
        <v>2.5</v>
      </c>
      <c r="H16" s="28" t="s">
        <v>207</v>
      </c>
      <c r="I16" s="20"/>
      <c r="J16" s="218" t="s">
        <v>129</v>
      </c>
      <c r="K16" s="219"/>
      <c r="L16" s="23">
        <f>IF(L14="","",L14*5)</f>
        <v>10.444050243934072</v>
      </c>
      <c r="M16" s="22" t="s">
        <v>150</v>
      </c>
      <c r="N16" s="215"/>
      <c r="AG16" s="21"/>
      <c r="AH16" s="21"/>
      <c r="AI16" s="21"/>
      <c r="AJ16" s="21"/>
      <c r="AK16" s="21"/>
      <c r="AL16" s="21"/>
      <c r="AM16" s="21"/>
    </row>
    <row r="17" spans="1:39" s="18" customFormat="1" ht="9.9499999999999993" customHeight="1" thickBot="1" x14ac:dyDescent="0.3">
      <c r="A17" s="283"/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5"/>
    </row>
    <row r="18" spans="1:39" s="18" customFormat="1" ht="12.75" customHeight="1" x14ac:dyDescent="0.25">
      <c r="A18" s="237" t="s">
        <v>55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40"/>
      <c r="P18" s="288" t="s">
        <v>203</v>
      </c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</row>
    <row r="19" spans="1:39" s="18" customFormat="1" ht="9.9499999999999993" customHeight="1" x14ac:dyDescent="0.25">
      <c r="A19" s="241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3"/>
    </row>
    <row r="20" spans="1:39" ht="15" customHeight="1" x14ac:dyDescent="0.25">
      <c r="A20" s="244"/>
      <c r="B20" s="184" t="s">
        <v>68</v>
      </c>
      <c r="C20" s="185"/>
      <c r="D20" s="185"/>
      <c r="E20" s="185"/>
      <c r="F20" s="186"/>
      <c r="G20" s="228" t="s">
        <v>25</v>
      </c>
      <c r="H20" s="322"/>
      <c r="I20" s="102" t="s">
        <v>84</v>
      </c>
      <c r="J20" s="30">
        <f>IF(B32="","",TEXT(B32,"0\:00")+0)</f>
        <v>0.40277777777777773</v>
      </c>
      <c r="K20" s="31" t="s">
        <v>54</v>
      </c>
      <c r="L20" s="380">
        <f>IF(B58="","",TEXT(B58,"0\:00")+0)</f>
        <v>0.4513888888888889</v>
      </c>
      <c r="M20" s="381"/>
      <c r="N20" s="202"/>
      <c r="P20" s="225" t="s">
        <v>218</v>
      </c>
      <c r="Q20" s="225"/>
      <c r="R20" s="225"/>
      <c r="S20" s="225"/>
      <c r="T20" s="225"/>
      <c r="U20" s="225"/>
      <c r="V20" s="225"/>
      <c r="W20" s="225"/>
      <c r="X20" s="225"/>
      <c r="Y20" s="323" t="s">
        <v>51</v>
      </c>
      <c r="Z20" s="323"/>
      <c r="AA20" s="323"/>
      <c r="AB20" s="323"/>
      <c r="AC20" s="323"/>
      <c r="AD20" s="323"/>
      <c r="AE20" s="323"/>
      <c r="AL20" s="21"/>
      <c r="AM20" s="21"/>
    </row>
    <row r="21" spans="1:39" ht="15" customHeight="1" x14ac:dyDescent="0.25">
      <c r="A21" s="244"/>
      <c r="B21" s="382" t="s">
        <v>109</v>
      </c>
      <c r="C21" s="383"/>
      <c r="D21" s="32" t="s">
        <v>99</v>
      </c>
      <c r="E21" s="33"/>
      <c r="F21" s="34"/>
      <c r="G21" s="129" t="s">
        <v>70</v>
      </c>
      <c r="H21" s="101">
        <v>3</v>
      </c>
      <c r="I21" s="104" t="s">
        <v>71</v>
      </c>
      <c r="J21" s="2">
        <v>27</v>
      </c>
      <c r="K21" s="31" t="s">
        <v>72</v>
      </c>
      <c r="L21" s="14">
        <v>25</v>
      </c>
      <c r="M21" s="123" t="s">
        <v>73</v>
      </c>
      <c r="N21" s="202"/>
      <c r="P21" s="184" t="s">
        <v>213</v>
      </c>
      <c r="Q21" s="185"/>
      <c r="R21" s="185"/>
      <c r="S21" s="185"/>
      <c r="T21" s="185"/>
      <c r="U21" s="185"/>
      <c r="V21" s="185"/>
      <c r="W21" s="185"/>
      <c r="X21" s="186"/>
      <c r="Y21" s="187">
        <f>IF(D16="","",G14-D16)</f>
        <v>26.700000000000003</v>
      </c>
      <c r="Z21" s="188"/>
      <c r="AA21" s="188"/>
      <c r="AB21" s="188"/>
      <c r="AC21" s="189"/>
      <c r="AD21" s="193" t="s">
        <v>116</v>
      </c>
      <c r="AE21" s="194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44"/>
      <c r="B22" s="184" t="s">
        <v>220</v>
      </c>
      <c r="C22" s="185"/>
      <c r="D22" s="185"/>
      <c r="E22" s="185"/>
      <c r="F22" s="186"/>
      <c r="G22" s="275">
        <v>34</v>
      </c>
      <c r="H22" s="276"/>
      <c r="I22" s="19" t="s">
        <v>116</v>
      </c>
      <c r="J22" s="377"/>
      <c r="K22" s="378"/>
      <c r="L22" s="378"/>
      <c r="M22" s="379"/>
      <c r="N22" s="202"/>
      <c r="P22" s="184" t="s">
        <v>214</v>
      </c>
      <c r="Q22" s="185"/>
      <c r="R22" s="185"/>
      <c r="S22" s="185"/>
      <c r="T22" s="185"/>
      <c r="U22" s="185"/>
      <c r="V22" s="185"/>
      <c r="W22" s="185"/>
      <c r="X22" s="186"/>
      <c r="Y22" s="187">
        <f>IF(G14="","",G14)</f>
        <v>36.700000000000003</v>
      </c>
      <c r="Z22" s="188"/>
      <c r="AA22" s="188"/>
      <c r="AB22" s="188"/>
      <c r="AC22" s="189"/>
      <c r="AD22" s="193" t="s">
        <v>116</v>
      </c>
      <c r="AE22" s="194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44"/>
      <c r="B23" s="277" t="s">
        <v>193</v>
      </c>
      <c r="C23" s="278"/>
      <c r="D23" s="278"/>
      <c r="E23" s="278"/>
      <c r="F23" s="279"/>
      <c r="G23" s="187">
        <f>IF(G22="Unknown","Unknown",IF(G22="","",G22-G13))</f>
        <v>10.100000000000001</v>
      </c>
      <c r="H23" s="189"/>
      <c r="I23" s="35" t="s">
        <v>36</v>
      </c>
      <c r="J23" s="350" t="s">
        <v>191</v>
      </c>
      <c r="K23" s="351"/>
      <c r="L23" s="3">
        <v>250</v>
      </c>
      <c r="M23" s="36" t="s">
        <v>149</v>
      </c>
      <c r="N23" s="202"/>
      <c r="P23" s="184" t="s">
        <v>215</v>
      </c>
      <c r="Q23" s="185"/>
      <c r="R23" s="185"/>
      <c r="S23" s="185"/>
      <c r="T23" s="185"/>
      <c r="U23" s="185"/>
      <c r="V23" s="185"/>
      <c r="W23" s="185"/>
      <c r="X23" s="186"/>
      <c r="Y23" s="190" t="s">
        <v>210</v>
      </c>
      <c r="Z23" s="191"/>
      <c r="AA23" s="191"/>
      <c r="AB23" s="191"/>
      <c r="AC23" s="191"/>
      <c r="AD23" s="191"/>
      <c r="AE23" s="192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44"/>
      <c r="B24" s="277" t="s">
        <v>192</v>
      </c>
      <c r="C24" s="278"/>
      <c r="D24" s="278"/>
      <c r="E24" s="278"/>
      <c r="F24" s="279"/>
      <c r="G24" s="187">
        <f>IF(G22="Unknown","Unknown",IF(G23="","",G23*0.25+G13))</f>
        <v>26.424999999999997</v>
      </c>
      <c r="H24" s="189"/>
      <c r="I24" s="19" t="s">
        <v>116</v>
      </c>
      <c r="J24" s="245" t="s">
        <v>136</v>
      </c>
      <c r="K24" s="245"/>
      <c r="L24" s="245"/>
      <c r="M24" s="245"/>
      <c r="N24" s="202"/>
      <c r="P24" s="184" t="s">
        <v>216</v>
      </c>
      <c r="Q24" s="185"/>
      <c r="R24" s="185"/>
      <c r="S24" s="185"/>
      <c r="T24" s="185"/>
      <c r="U24" s="185"/>
      <c r="V24" s="185"/>
      <c r="W24" s="185"/>
      <c r="X24" s="186"/>
      <c r="Y24" s="264">
        <f>IF(G14="","",IF(Y23="Middle of the Screen",Y22-(D16/2),IF(Y23="1 ft from the Bottom of the Screen",Y22-1,IF(Y23="2 ft from the Bottom of the Screen",Y22-2,""))))</f>
        <v>31.700000000000003</v>
      </c>
      <c r="Z24" s="374"/>
      <c r="AA24" s="374"/>
      <c r="AB24" s="374"/>
      <c r="AC24" s="265"/>
      <c r="AD24" s="375" t="s">
        <v>116</v>
      </c>
      <c r="AE24" s="376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44"/>
      <c r="B25" s="184" t="s">
        <v>123</v>
      </c>
      <c r="C25" s="185"/>
      <c r="D25" s="185"/>
      <c r="E25" s="185"/>
      <c r="F25" s="186"/>
      <c r="G25" s="264">
        <f>IF(C58="","",C58)</f>
        <v>3.6191571211309577</v>
      </c>
      <c r="H25" s="265"/>
      <c r="I25" s="37" t="s">
        <v>28</v>
      </c>
      <c r="J25" s="266" t="s">
        <v>155</v>
      </c>
      <c r="K25" s="267"/>
      <c r="L25" s="267"/>
      <c r="M25" s="268"/>
      <c r="N25" s="202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44"/>
      <c r="B26" s="184" t="s">
        <v>124</v>
      </c>
      <c r="C26" s="185"/>
      <c r="D26" s="185"/>
      <c r="E26" s="185"/>
      <c r="F26" s="186"/>
      <c r="G26" s="272">
        <f>IF(D58="","",D58)</f>
        <v>180</v>
      </c>
      <c r="H26" s="272"/>
      <c r="I26" s="38" t="s">
        <v>27</v>
      </c>
      <c r="J26" s="266"/>
      <c r="K26" s="267"/>
      <c r="L26" s="267"/>
      <c r="M26" s="268"/>
      <c r="N26" s="202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44"/>
      <c r="B27" s="184" t="s">
        <v>125</v>
      </c>
      <c r="C27" s="185"/>
      <c r="D27" s="185"/>
      <c r="E27" s="185"/>
      <c r="F27" s="186"/>
      <c r="G27" s="273" t="s">
        <v>52</v>
      </c>
      <c r="H27" s="274"/>
      <c r="I27" s="19" t="s">
        <v>221</v>
      </c>
      <c r="J27" s="269"/>
      <c r="K27" s="270"/>
      <c r="L27" s="270"/>
      <c r="M27" s="271"/>
      <c r="N27" s="202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283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5"/>
    </row>
    <row r="29" spans="1:39" s="18" customFormat="1" ht="12.75" customHeight="1" x14ac:dyDescent="0.25">
      <c r="A29" s="105" t="s">
        <v>141</v>
      </c>
      <c r="B29" s="106"/>
      <c r="C29" s="106"/>
      <c r="D29" s="106"/>
      <c r="E29" s="106"/>
      <c r="F29" s="106"/>
      <c r="G29" s="39"/>
      <c r="H29" s="40"/>
      <c r="I29" s="106"/>
      <c r="J29" s="106"/>
      <c r="K29" s="106"/>
      <c r="L29" s="106"/>
      <c r="M29" s="106"/>
      <c r="N29" s="107"/>
      <c r="P29" s="288" t="s">
        <v>106</v>
      </c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</row>
    <row r="30" spans="1:39" s="41" customFormat="1" ht="9.9499999999999993" customHeight="1" x14ac:dyDescent="0.25">
      <c r="A30" s="241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3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14" t="s">
        <v>75</v>
      </c>
      <c r="G31" s="99" t="s">
        <v>76</v>
      </c>
      <c r="H31" s="114" t="s">
        <v>77</v>
      </c>
      <c r="I31" s="114" t="s">
        <v>78</v>
      </c>
      <c r="J31" s="99" t="s">
        <v>101</v>
      </c>
      <c r="K31" s="99" t="s">
        <v>58</v>
      </c>
      <c r="L31" s="286" t="s">
        <v>80</v>
      </c>
      <c r="M31" s="287"/>
      <c r="N31" s="43"/>
      <c r="P31" s="281" t="s">
        <v>34</v>
      </c>
      <c r="Q31" s="281"/>
      <c r="R31" s="282" t="s">
        <v>57</v>
      </c>
      <c r="S31" s="282"/>
      <c r="T31" s="282" t="s">
        <v>79</v>
      </c>
      <c r="U31" s="282"/>
      <c r="V31" s="297" t="s">
        <v>58</v>
      </c>
      <c r="W31" s="298"/>
      <c r="X31" s="297" t="s">
        <v>58</v>
      </c>
      <c r="Y31" s="298"/>
      <c r="Z31" s="299" t="s">
        <v>81</v>
      </c>
      <c r="AA31" s="300"/>
      <c r="AB31" s="280" t="s">
        <v>113</v>
      </c>
      <c r="AC31" s="280"/>
      <c r="AD31" s="280" t="s">
        <v>182</v>
      </c>
      <c r="AE31" s="280"/>
      <c r="AF31" s="281" t="s">
        <v>154</v>
      </c>
      <c r="AG31" s="281"/>
      <c r="AH31" s="282" t="s">
        <v>101</v>
      </c>
      <c r="AI31" s="282"/>
    </row>
    <row r="32" spans="1:39" s="46" customFormat="1" ht="15" customHeight="1" x14ac:dyDescent="0.25">
      <c r="A32" s="42"/>
      <c r="B32" s="11">
        <v>940</v>
      </c>
      <c r="C32" s="45">
        <v>0</v>
      </c>
      <c r="D32" s="171"/>
      <c r="E32" s="172"/>
      <c r="F32" s="173"/>
      <c r="G32" s="45"/>
      <c r="H32" s="174"/>
      <c r="I32" s="170"/>
      <c r="J32" s="171"/>
      <c r="K32" s="45"/>
      <c r="L32" s="289" t="s">
        <v>111</v>
      </c>
      <c r="M32" s="29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1000</v>
      </c>
      <c r="C33" s="64">
        <f>IF(D33="","",(D33*((S89-S88)*60*24))/3785.41178)</f>
        <v>1.0566882105491884</v>
      </c>
      <c r="D33" s="4">
        <v>200</v>
      </c>
      <c r="E33" s="5">
        <v>24.26</v>
      </c>
      <c r="F33" s="15">
        <v>16.2</v>
      </c>
      <c r="G33" s="6">
        <v>5.6</v>
      </c>
      <c r="H33" s="7">
        <v>150</v>
      </c>
      <c r="I33" s="15">
        <v>6.39</v>
      </c>
      <c r="J33" s="4">
        <v>233.8</v>
      </c>
      <c r="K33" s="6">
        <v>1000</v>
      </c>
      <c r="L33" s="289" t="s">
        <v>151</v>
      </c>
      <c r="M33" s="290"/>
      <c r="N33" s="43"/>
      <c r="P33" s="291"/>
      <c r="Q33" s="292"/>
      <c r="R33" s="293"/>
      <c r="S33" s="294"/>
      <c r="T33" s="295"/>
      <c r="U33" s="296"/>
      <c r="V33" s="295"/>
      <c r="W33" s="296"/>
      <c r="X33" s="295"/>
      <c r="Y33" s="296"/>
      <c r="Z33" s="295"/>
      <c r="AA33" s="296"/>
      <c r="AB33" s="301"/>
      <c r="AC33" s="301"/>
      <c r="AD33" s="303"/>
      <c r="AE33" s="303"/>
      <c r="AF33" s="291"/>
      <c r="AG33" s="292"/>
      <c r="AH33" s="295"/>
      <c r="AI33" s="296"/>
      <c r="AM33" s="132"/>
      <c r="AN33" s="46" t="s">
        <v>114</v>
      </c>
    </row>
    <row r="34" spans="1:40" s="46" customFormat="1" ht="15" customHeight="1" x14ac:dyDescent="0.25">
      <c r="A34" s="42"/>
      <c r="B34" s="11">
        <v>1005</v>
      </c>
      <c r="C34" s="64">
        <f t="shared" ref="C34:C56" si="0">IF(D34="","",(D34*((S90-S89)*60*24))/3785.41178+C33)</f>
        <v>1.3208602631864834</v>
      </c>
      <c r="D34" s="4">
        <v>200</v>
      </c>
      <c r="E34" s="5">
        <v>24.29</v>
      </c>
      <c r="F34" s="15">
        <v>16</v>
      </c>
      <c r="G34" s="6">
        <v>5.5</v>
      </c>
      <c r="H34" s="7">
        <v>120</v>
      </c>
      <c r="I34" s="15">
        <v>6.3</v>
      </c>
      <c r="J34" s="4">
        <v>225.1</v>
      </c>
      <c r="K34" s="6">
        <v>750</v>
      </c>
      <c r="L34" s="289"/>
      <c r="M34" s="290"/>
      <c r="N34" s="43"/>
      <c r="P34" s="301">
        <f t="shared" ref="P34:P56" si="1">IF(G34="","",ABS(G34-G33))</f>
        <v>9.9999999999999645E-2</v>
      </c>
      <c r="Q34" s="301"/>
      <c r="R34" s="302">
        <f t="shared" ref="R34:R56" si="2">IF(H34="","",ABS(H34-H33)/AVERAGE(H34,H33))</f>
        <v>0.22222222222222221</v>
      </c>
      <c r="S34" s="302"/>
      <c r="T34" s="303">
        <f t="shared" ref="T34:T56" si="3">IF(I34="","",ABS(I34-I33))</f>
        <v>8.9999999999999858E-2</v>
      </c>
      <c r="U34" s="303"/>
      <c r="V34" s="304">
        <f t="shared" ref="V34:V56" si="4">IF(K34="","",K34)</f>
        <v>750</v>
      </c>
      <c r="W34" s="305"/>
      <c r="X34" s="293">
        <f t="shared" ref="X34:X56" si="5">IF(K34="","",ABS(K34-K33)/AVERAGE(K34,K33))</f>
        <v>0.2857142857142857</v>
      </c>
      <c r="Y34" s="294"/>
      <c r="Z34" s="306">
        <f t="shared" ref="Z34:Z56" si="6">IF(E34="","",E34-$G$13)</f>
        <v>0.39000000000000057</v>
      </c>
      <c r="AA34" s="307"/>
      <c r="AB34" s="302">
        <f>IF($G$23="Unknown","",IF(E34="","",(E34-$G$13)/$G$23))</f>
        <v>3.8613861386138662E-2</v>
      </c>
      <c r="AC34" s="302"/>
      <c r="AD34" s="306">
        <f>IF(E34="",-0.0001,(E33-E34))</f>
        <v>-2.9999999999997584E-2</v>
      </c>
      <c r="AE34" s="307"/>
      <c r="AF34" s="302">
        <f t="shared" ref="AF34:AF56" si="7">IF(F34="","",ABS(F34-F33)/AVERAGE(F34,F33))</f>
        <v>1.2422360248447159E-2</v>
      </c>
      <c r="AG34" s="302"/>
      <c r="AH34" s="302">
        <f>IF(J34="","",ABS(J34-J33)/AVERAGE(J34,J33))</f>
        <v>3.7916757463499748E-2</v>
      </c>
      <c r="AI34" s="302"/>
      <c r="AM34" s="133"/>
      <c r="AN34" s="46" t="s">
        <v>118</v>
      </c>
    </row>
    <row r="35" spans="1:40" s="46" customFormat="1" ht="15" customHeight="1" x14ac:dyDescent="0.25">
      <c r="A35" s="42"/>
      <c r="B35" s="11">
        <v>1010</v>
      </c>
      <c r="C35" s="64">
        <f t="shared" si="0"/>
        <v>1.5850323158237785</v>
      </c>
      <c r="D35" s="4">
        <v>200</v>
      </c>
      <c r="E35" s="5">
        <v>24.3</v>
      </c>
      <c r="F35" s="15">
        <v>15.8</v>
      </c>
      <c r="G35" s="6">
        <v>5.32</v>
      </c>
      <c r="H35" s="7">
        <v>100</v>
      </c>
      <c r="I35" s="15">
        <v>6.1</v>
      </c>
      <c r="J35" s="4">
        <v>184</v>
      </c>
      <c r="K35" s="6">
        <v>600</v>
      </c>
      <c r="L35" s="289"/>
      <c r="M35" s="290"/>
      <c r="N35" s="43"/>
      <c r="P35" s="301">
        <f>IF(G35="","",ABS(G35-G34))</f>
        <v>0.17999999999999972</v>
      </c>
      <c r="Q35" s="301"/>
      <c r="R35" s="302">
        <f t="shared" si="2"/>
        <v>0.18181818181818182</v>
      </c>
      <c r="S35" s="302"/>
      <c r="T35" s="303">
        <f t="shared" si="3"/>
        <v>0.20000000000000018</v>
      </c>
      <c r="U35" s="303"/>
      <c r="V35" s="304">
        <f t="shared" si="4"/>
        <v>600</v>
      </c>
      <c r="W35" s="305"/>
      <c r="X35" s="293">
        <f t="shared" si="5"/>
        <v>0.22222222222222221</v>
      </c>
      <c r="Y35" s="294"/>
      <c r="Z35" s="306">
        <f t="shared" si="6"/>
        <v>0.40000000000000213</v>
      </c>
      <c r="AA35" s="307"/>
      <c r="AB35" s="302">
        <f t="shared" ref="AB35:AB56" si="8">IF($G$23="Unknown","",IF(E35="","",(E35-$G$13)/$G$23))</f>
        <v>3.9603960396039813E-2</v>
      </c>
      <c r="AC35" s="302"/>
      <c r="AD35" s="306">
        <f t="shared" ref="AD35:AD43" si="9">IF(E35="",-0.0001,(E34-E35))</f>
        <v>-1.0000000000001563E-2</v>
      </c>
      <c r="AE35" s="307"/>
      <c r="AF35" s="302">
        <f t="shared" si="7"/>
        <v>1.2578616352201213E-2</v>
      </c>
      <c r="AG35" s="302"/>
      <c r="AH35" s="302">
        <f t="shared" ref="AH35:AH43" si="10">IF(J35="","",ABS(J35-J34)/AVERAGE(J35,J34))</f>
        <v>0.20092886824737224</v>
      </c>
      <c r="AI35" s="302"/>
      <c r="AM35" s="134"/>
      <c r="AN35" s="46" t="s">
        <v>115</v>
      </c>
    </row>
    <row r="36" spans="1:40" s="51" customFormat="1" ht="15" customHeight="1" x14ac:dyDescent="0.25">
      <c r="A36" s="42"/>
      <c r="B36" s="11">
        <v>1015</v>
      </c>
      <c r="C36" s="64">
        <f t="shared" si="0"/>
        <v>1.8492043684610735</v>
      </c>
      <c r="D36" s="4">
        <v>200</v>
      </c>
      <c r="E36" s="5">
        <v>24.35</v>
      </c>
      <c r="F36" s="15">
        <v>15.7</v>
      </c>
      <c r="G36" s="6">
        <v>5</v>
      </c>
      <c r="H36" s="7">
        <v>90</v>
      </c>
      <c r="I36" s="15">
        <v>5</v>
      </c>
      <c r="J36" s="8">
        <v>174</v>
      </c>
      <c r="K36" s="6">
        <v>400</v>
      </c>
      <c r="L36" s="308"/>
      <c r="M36" s="309"/>
      <c r="N36" s="43"/>
      <c r="P36" s="301">
        <f t="shared" si="1"/>
        <v>0.32000000000000028</v>
      </c>
      <c r="Q36" s="301"/>
      <c r="R36" s="302">
        <f t="shared" si="2"/>
        <v>0.10526315789473684</v>
      </c>
      <c r="S36" s="302"/>
      <c r="T36" s="303">
        <f t="shared" si="3"/>
        <v>1.0999999999999996</v>
      </c>
      <c r="U36" s="303"/>
      <c r="V36" s="304">
        <f t="shared" si="4"/>
        <v>400</v>
      </c>
      <c r="W36" s="305"/>
      <c r="X36" s="293">
        <f t="shared" si="5"/>
        <v>0.4</v>
      </c>
      <c r="Y36" s="294"/>
      <c r="Z36" s="306">
        <f t="shared" si="6"/>
        <v>0.45000000000000284</v>
      </c>
      <c r="AA36" s="307"/>
      <c r="AB36" s="302">
        <f t="shared" si="8"/>
        <v>4.455445544554483E-2</v>
      </c>
      <c r="AC36" s="302"/>
      <c r="AD36" s="306">
        <f t="shared" si="9"/>
        <v>-5.0000000000000711E-2</v>
      </c>
      <c r="AE36" s="307"/>
      <c r="AF36" s="302">
        <f t="shared" si="7"/>
        <v>6.3492063492064394E-3</v>
      </c>
      <c r="AG36" s="302"/>
      <c r="AH36" s="302">
        <f t="shared" si="10"/>
        <v>5.5865921787709494E-2</v>
      </c>
      <c r="AI36" s="302"/>
    </row>
    <row r="37" spans="1:40" s="46" customFormat="1" ht="15" customHeight="1" x14ac:dyDescent="0.25">
      <c r="A37" s="42"/>
      <c r="B37" s="11">
        <v>1020</v>
      </c>
      <c r="C37" s="64">
        <f t="shared" si="0"/>
        <v>2.1133764210983728</v>
      </c>
      <c r="D37" s="4">
        <v>200</v>
      </c>
      <c r="E37" s="5">
        <v>24.37</v>
      </c>
      <c r="F37" s="15">
        <v>15.75</v>
      </c>
      <c r="G37" s="6">
        <v>4.8099999999999996</v>
      </c>
      <c r="H37" s="7">
        <v>80</v>
      </c>
      <c r="I37" s="15">
        <v>4.8</v>
      </c>
      <c r="J37" s="4">
        <v>165</v>
      </c>
      <c r="K37" s="6">
        <v>100</v>
      </c>
      <c r="L37" s="289"/>
      <c r="M37" s="290"/>
      <c r="N37" s="43"/>
      <c r="P37" s="301">
        <f t="shared" si="1"/>
        <v>0.19000000000000039</v>
      </c>
      <c r="Q37" s="301"/>
      <c r="R37" s="302">
        <f t="shared" si="2"/>
        <v>0.11764705882352941</v>
      </c>
      <c r="S37" s="302"/>
      <c r="T37" s="303">
        <f t="shared" si="3"/>
        <v>0.20000000000000018</v>
      </c>
      <c r="U37" s="303"/>
      <c r="V37" s="304">
        <f t="shared" si="4"/>
        <v>100</v>
      </c>
      <c r="W37" s="305"/>
      <c r="X37" s="293">
        <f t="shared" si="5"/>
        <v>1.2</v>
      </c>
      <c r="Y37" s="294"/>
      <c r="Z37" s="306">
        <f t="shared" si="6"/>
        <v>0.47000000000000242</v>
      </c>
      <c r="AA37" s="307"/>
      <c r="AB37" s="302">
        <f t="shared" si="8"/>
        <v>4.653465346534677E-2</v>
      </c>
      <c r="AC37" s="302"/>
      <c r="AD37" s="306">
        <f t="shared" si="9"/>
        <v>-1.9999999999999574E-2</v>
      </c>
      <c r="AE37" s="307"/>
      <c r="AF37" s="302">
        <f t="shared" si="7"/>
        <v>3.1796502384738132E-3</v>
      </c>
      <c r="AG37" s="302"/>
      <c r="AH37" s="302">
        <f t="shared" si="10"/>
        <v>5.3097345132743362E-2</v>
      </c>
      <c r="AI37" s="302"/>
      <c r="AM37" s="131"/>
      <c r="AN37" s="46" t="s">
        <v>117</v>
      </c>
    </row>
    <row r="38" spans="1:40" s="46" customFormat="1" ht="15" customHeight="1" x14ac:dyDescent="0.25">
      <c r="A38" s="42"/>
      <c r="B38" s="11">
        <v>1025</v>
      </c>
      <c r="C38" s="64">
        <f t="shared" si="0"/>
        <v>2.3775484737356636</v>
      </c>
      <c r="D38" s="4">
        <v>200</v>
      </c>
      <c r="E38" s="5">
        <v>24.4</v>
      </c>
      <c r="F38" s="15">
        <v>15.64</v>
      </c>
      <c r="G38" s="6">
        <v>4.8099999999999996</v>
      </c>
      <c r="H38" s="7">
        <v>60</v>
      </c>
      <c r="I38" s="15">
        <v>4.5999999999999996</v>
      </c>
      <c r="J38" s="4">
        <v>161</v>
      </c>
      <c r="K38" s="6">
        <v>70</v>
      </c>
      <c r="L38" s="289"/>
      <c r="M38" s="290"/>
      <c r="N38" s="43"/>
      <c r="P38" s="301">
        <f t="shared" si="1"/>
        <v>0</v>
      </c>
      <c r="Q38" s="301"/>
      <c r="R38" s="302">
        <f t="shared" si="2"/>
        <v>0.2857142857142857</v>
      </c>
      <c r="S38" s="302"/>
      <c r="T38" s="303">
        <f t="shared" si="3"/>
        <v>0.20000000000000018</v>
      </c>
      <c r="U38" s="303"/>
      <c r="V38" s="304">
        <f t="shared" si="4"/>
        <v>70</v>
      </c>
      <c r="W38" s="305"/>
      <c r="X38" s="293">
        <f t="shared" si="5"/>
        <v>0.35294117647058826</v>
      </c>
      <c r="Y38" s="294"/>
      <c r="Z38" s="306">
        <f t="shared" si="6"/>
        <v>0.5</v>
      </c>
      <c r="AA38" s="307"/>
      <c r="AB38" s="302">
        <f t="shared" si="8"/>
        <v>4.95049504950495E-2</v>
      </c>
      <c r="AC38" s="302"/>
      <c r="AD38" s="306">
        <f t="shared" si="9"/>
        <v>-2.9999999999997584E-2</v>
      </c>
      <c r="AE38" s="307"/>
      <c r="AF38" s="302">
        <f t="shared" si="7"/>
        <v>7.0086014654348154E-3</v>
      </c>
      <c r="AG38" s="302"/>
      <c r="AH38" s="302">
        <f t="shared" si="10"/>
        <v>2.4539877300613498E-2</v>
      </c>
      <c r="AI38" s="302"/>
      <c r="AM38" s="135"/>
      <c r="AN38" s="53" t="s">
        <v>217</v>
      </c>
    </row>
    <row r="39" spans="1:40" s="46" customFormat="1" ht="15" customHeight="1" x14ac:dyDescent="0.25">
      <c r="A39" s="42"/>
      <c r="B39" s="11">
        <v>1030</v>
      </c>
      <c r="C39" s="64">
        <f t="shared" si="0"/>
        <v>2.6417205263729628</v>
      </c>
      <c r="D39" s="4">
        <v>200</v>
      </c>
      <c r="E39" s="5">
        <v>24.43</v>
      </c>
      <c r="F39" s="15">
        <v>15.54</v>
      </c>
      <c r="G39" s="6">
        <v>4.8099999999999996</v>
      </c>
      <c r="H39" s="7">
        <v>45</v>
      </c>
      <c r="I39" s="15">
        <v>4.4000000000000004</v>
      </c>
      <c r="J39" s="4">
        <v>164</v>
      </c>
      <c r="K39" s="6">
        <v>20</v>
      </c>
      <c r="L39" s="289"/>
      <c r="M39" s="290"/>
      <c r="N39" s="43"/>
      <c r="P39" s="301">
        <f t="shared" si="1"/>
        <v>0</v>
      </c>
      <c r="Q39" s="301"/>
      <c r="R39" s="302">
        <f t="shared" si="2"/>
        <v>0.2857142857142857</v>
      </c>
      <c r="S39" s="302"/>
      <c r="T39" s="303">
        <f t="shared" si="3"/>
        <v>0.19999999999999929</v>
      </c>
      <c r="U39" s="303"/>
      <c r="V39" s="304">
        <f t="shared" si="4"/>
        <v>20</v>
      </c>
      <c r="W39" s="305"/>
      <c r="X39" s="293">
        <f t="shared" si="5"/>
        <v>1.1111111111111112</v>
      </c>
      <c r="Y39" s="294"/>
      <c r="Z39" s="306">
        <f t="shared" si="6"/>
        <v>0.53000000000000114</v>
      </c>
      <c r="AA39" s="307"/>
      <c r="AB39" s="302">
        <f t="shared" si="8"/>
        <v>5.2475247524752577E-2</v>
      </c>
      <c r="AC39" s="302"/>
      <c r="AD39" s="306">
        <f t="shared" si="9"/>
        <v>-3.0000000000001137E-2</v>
      </c>
      <c r="AE39" s="307"/>
      <c r="AF39" s="302">
        <f t="shared" si="7"/>
        <v>6.414368184733895E-3</v>
      </c>
      <c r="AG39" s="302"/>
      <c r="AH39" s="302">
        <f t="shared" si="10"/>
        <v>1.8461538461538463E-2</v>
      </c>
      <c r="AI39" s="302"/>
    </row>
    <row r="40" spans="1:40" s="46" customFormat="1" ht="15" customHeight="1" x14ac:dyDescent="0.25">
      <c r="A40" s="42"/>
      <c r="B40" s="11">
        <v>1035</v>
      </c>
      <c r="C40" s="64">
        <f t="shared" si="0"/>
        <v>2.8794753737465322</v>
      </c>
      <c r="D40" s="4">
        <v>180</v>
      </c>
      <c r="E40" s="5">
        <v>24.42</v>
      </c>
      <c r="F40" s="15">
        <v>15.3</v>
      </c>
      <c r="G40" s="6">
        <v>4.8099999999999996</v>
      </c>
      <c r="H40" s="7">
        <v>39.299999999999997</v>
      </c>
      <c r="I40" s="15">
        <v>4.3</v>
      </c>
      <c r="J40" s="4">
        <v>164</v>
      </c>
      <c r="K40" s="6">
        <v>9.6</v>
      </c>
      <c r="L40" s="289"/>
      <c r="M40" s="290"/>
      <c r="N40" s="43"/>
      <c r="P40" s="301">
        <f t="shared" si="1"/>
        <v>0</v>
      </c>
      <c r="Q40" s="301"/>
      <c r="R40" s="302">
        <f t="shared" si="2"/>
        <v>0.13523131672597871</v>
      </c>
      <c r="S40" s="302"/>
      <c r="T40" s="303">
        <f t="shared" si="3"/>
        <v>0.10000000000000053</v>
      </c>
      <c r="U40" s="303"/>
      <c r="V40" s="304">
        <f t="shared" si="4"/>
        <v>9.6</v>
      </c>
      <c r="W40" s="305"/>
      <c r="X40" s="293">
        <f t="shared" si="5"/>
        <v>0.70270270270270274</v>
      </c>
      <c r="Y40" s="294"/>
      <c r="Z40" s="306">
        <f t="shared" si="6"/>
        <v>0.52000000000000313</v>
      </c>
      <c r="AA40" s="307"/>
      <c r="AB40" s="302">
        <f t="shared" si="8"/>
        <v>5.1485148514851788E-2</v>
      </c>
      <c r="AC40" s="302"/>
      <c r="AD40" s="306">
        <f t="shared" si="9"/>
        <v>9.9999999999980105E-3</v>
      </c>
      <c r="AE40" s="307"/>
      <c r="AF40" s="302">
        <f>IF(F40="","",ABS(F40-F39)/AVERAGE(F40,F39))</f>
        <v>1.5564202334630248E-2</v>
      </c>
      <c r="AG40" s="302"/>
      <c r="AH40" s="302">
        <f t="shared" si="10"/>
        <v>0</v>
      </c>
      <c r="AI40" s="302"/>
    </row>
    <row r="41" spans="1:40" s="46" customFormat="1" ht="15" customHeight="1" x14ac:dyDescent="0.25">
      <c r="A41" s="42"/>
      <c r="B41" s="11">
        <v>1040</v>
      </c>
      <c r="C41" s="64">
        <f t="shared" si="0"/>
        <v>3.143647426383823</v>
      </c>
      <c r="D41" s="4">
        <v>200</v>
      </c>
      <c r="E41" s="5">
        <v>24.41</v>
      </c>
      <c r="F41" s="15">
        <v>15.25</v>
      </c>
      <c r="G41" s="6">
        <v>4.8099999999999996</v>
      </c>
      <c r="H41" s="7">
        <v>39.299999999999997</v>
      </c>
      <c r="I41" s="15">
        <v>4.2</v>
      </c>
      <c r="J41" s="4">
        <v>164</v>
      </c>
      <c r="K41" s="6">
        <v>9.9</v>
      </c>
      <c r="L41" s="289"/>
      <c r="M41" s="290"/>
      <c r="N41" s="43"/>
      <c r="P41" s="301">
        <f t="shared" si="1"/>
        <v>0</v>
      </c>
      <c r="Q41" s="301"/>
      <c r="R41" s="302">
        <f t="shared" si="2"/>
        <v>0</v>
      </c>
      <c r="S41" s="302"/>
      <c r="T41" s="303">
        <f t="shared" si="3"/>
        <v>9.9999999999999645E-2</v>
      </c>
      <c r="U41" s="303"/>
      <c r="V41" s="304">
        <f t="shared" si="4"/>
        <v>9.9</v>
      </c>
      <c r="W41" s="305"/>
      <c r="X41" s="293">
        <f t="shared" si="5"/>
        <v>3.0769230769230844E-2</v>
      </c>
      <c r="Y41" s="294"/>
      <c r="Z41" s="306">
        <f t="shared" si="6"/>
        <v>0.51000000000000156</v>
      </c>
      <c r="AA41" s="307"/>
      <c r="AB41" s="302">
        <f t="shared" si="8"/>
        <v>5.0495049504950644E-2</v>
      </c>
      <c r="AC41" s="302"/>
      <c r="AD41" s="306">
        <f t="shared" si="9"/>
        <v>1.0000000000001563E-2</v>
      </c>
      <c r="AE41" s="307"/>
      <c r="AF41" s="302">
        <f t="shared" si="7"/>
        <v>3.273322422258639E-3</v>
      </c>
      <c r="AG41" s="302"/>
      <c r="AH41" s="302">
        <f t="shared" si="10"/>
        <v>0</v>
      </c>
      <c r="AI41" s="302"/>
    </row>
    <row r="42" spans="1:40" s="46" customFormat="1" ht="15" customHeight="1" x14ac:dyDescent="0.25">
      <c r="A42" s="42"/>
      <c r="B42" s="11">
        <v>1045</v>
      </c>
      <c r="C42" s="64">
        <f t="shared" si="0"/>
        <v>3.3814022737573923</v>
      </c>
      <c r="D42" s="4">
        <v>180</v>
      </c>
      <c r="E42" s="5">
        <v>24.4</v>
      </c>
      <c r="F42" s="15">
        <v>15.24</v>
      </c>
      <c r="G42" s="6">
        <v>4.8099999999999996</v>
      </c>
      <c r="H42" s="7">
        <v>39.299999999999997</v>
      </c>
      <c r="I42" s="15">
        <v>4.0999999999999996</v>
      </c>
      <c r="J42" s="4">
        <v>164</v>
      </c>
      <c r="K42" s="6">
        <v>8.99</v>
      </c>
      <c r="L42" s="289"/>
      <c r="M42" s="290"/>
      <c r="N42" s="43"/>
      <c r="P42" s="301">
        <f t="shared" si="1"/>
        <v>0</v>
      </c>
      <c r="Q42" s="301"/>
      <c r="R42" s="302">
        <f t="shared" si="2"/>
        <v>0</v>
      </c>
      <c r="S42" s="302"/>
      <c r="T42" s="303">
        <f t="shared" si="3"/>
        <v>0.10000000000000053</v>
      </c>
      <c r="U42" s="303"/>
      <c r="V42" s="304">
        <f t="shared" si="4"/>
        <v>8.99</v>
      </c>
      <c r="W42" s="305"/>
      <c r="X42" s="293">
        <f t="shared" si="5"/>
        <v>9.6347273689782964E-2</v>
      </c>
      <c r="Y42" s="294"/>
      <c r="Z42" s="306">
        <f t="shared" si="6"/>
        <v>0.5</v>
      </c>
      <c r="AA42" s="307"/>
      <c r="AB42" s="302">
        <f t="shared" si="8"/>
        <v>4.95049504950495E-2</v>
      </c>
      <c r="AC42" s="302"/>
      <c r="AD42" s="306">
        <f t="shared" si="9"/>
        <v>1.0000000000001563E-2</v>
      </c>
      <c r="AE42" s="307"/>
      <c r="AF42" s="302">
        <f t="shared" si="7"/>
        <v>6.5595277140044516E-4</v>
      </c>
      <c r="AG42" s="302"/>
      <c r="AH42" s="302">
        <f t="shared" si="10"/>
        <v>0</v>
      </c>
      <c r="AI42" s="302"/>
    </row>
    <row r="43" spans="1:40" s="46" customFormat="1" ht="15" customHeight="1" x14ac:dyDescent="0.25">
      <c r="A43" s="42"/>
      <c r="B43" s="11">
        <v>1050</v>
      </c>
      <c r="C43" s="64">
        <f t="shared" si="0"/>
        <v>3.6191571211309577</v>
      </c>
      <c r="D43" s="4">
        <v>180</v>
      </c>
      <c r="E43" s="5">
        <v>24</v>
      </c>
      <c r="F43" s="15">
        <v>15.23</v>
      </c>
      <c r="G43" s="6">
        <v>4.8099999999999996</v>
      </c>
      <c r="H43" s="7">
        <v>38</v>
      </c>
      <c r="I43" s="15">
        <v>4.0999999999999996</v>
      </c>
      <c r="J43" s="4">
        <v>164</v>
      </c>
      <c r="K43" s="6">
        <v>8.82</v>
      </c>
      <c r="L43" s="289" t="s">
        <v>112</v>
      </c>
      <c r="M43" s="290"/>
      <c r="N43" s="43"/>
      <c r="P43" s="301">
        <f t="shared" si="1"/>
        <v>0</v>
      </c>
      <c r="Q43" s="301"/>
      <c r="R43" s="302">
        <f t="shared" si="2"/>
        <v>3.3635187580853744E-2</v>
      </c>
      <c r="S43" s="302"/>
      <c r="T43" s="303">
        <f t="shared" si="3"/>
        <v>0</v>
      </c>
      <c r="U43" s="303"/>
      <c r="V43" s="304">
        <f t="shared" si="4"/>
        <v>8.82</v>
      </c>
      <c r="W43" s="305"/>
      <c r="X43" s="293">
        <f t="shared" si="5"/>
        <v>1.9090398652442438E-2</v>
      </c>
      <c r="Y43" s="294"/>
      <c r="Z43" s="306">
        <f t="shared" si="6"/>
        <v>0.10000000000000142</v>
      </c>
      <c r="AA43" s="307"/>
      <c r="AB43" s="302">
        <f t="shared" si="8"/>
        <v>9.9009900990100399E-3</v>
      </c>
      <c r="AC43" s="302"/>
      <c r="AD43" s="306">
        <f t="shared" si="9"/>
        <v>0.39999999999999858</v>
      </c>
      <c r="AE43" s="307"/>
      <c r="AF43" s="302">
        <f t="shared" si="7"/>
        <v>6.5638332786345835E-4</v>
      </c>
      <c r="AG43" s="302"/>
      <c r="AH43" s="302">
        <f t="shared" si="10"/>
        <v>0</v>
      </c>
      <c r="AI43" s="302"/>
    </row>
    <row r="44" spans="1:40" s="46" customFormat="1" ht="15" customHeight="1" x14ac:dyDescent="0.25">
      <c r="A44" s="42"/>
      <c r="B44" s="11"/>
      <c r="C44" s="64" t="str">
        <f t="shared" si="0"/>
        <v/>
      </c>
      <c r="D44" s="4"/>
      <c r="E44" s="5"/>
      <c r="F44" s="15"/>
      <c r="G44" s="6"/>
      <c r="H44" s="7"/>
      <c r="I44" s="15"/>
      <c r="J44" s="4"/>
      <c r="K44" s="6"/>
      <c r="L44" s="289"/>
      <c r="M44" s="290"/>
      <c r="N44" s="43"/>
      <c r="P44" s="301" t="str">
        <f t="shared" si="1"/>
        <v/>
      </c>
      <c r="Q44" s="301"/>
      <c r="R44" s="302" t="str">
        <f t="shared" si="2"/>
        <v/>
      </c>
      <c r="S44" s="302"/>
      <c r="T44" s="301" t="str">
        <f t="shared" si="3"/>
        <v/>
      </c>
      <c r="U44" s="301"/>
      <c r="V44" s="304" t="str">
        <f t="shared" si="4"/>
        <v/>
      </c>
      <c r="W44" s="305"/>
      <c r="X44" s="293" t="str">
        <f t="shared" si="5"/>
        <v/>
      </c>
      <c r="Y44" s="294"/>
      <c r="Z44" s="306" t="str">
        <f t="shared" si="6"/>
        <v/>
      </c>
      <c r="AA44" s="307"/>
      <c r="AB44" s="302" t="str">
        <f t="shared" si="8"/>
        <v/>
      </c>
      <c r="AC44" s="302"/>
      <c r="AD44" s="306">
        <f>IF(E44="",-0.0001,(E43-E44))</f>
        <v>-1E-4</v>
      </c>
      <c r="AE44" s="307"/>
      <c r="AF44" s="293" t="str">
        <f t="shared" si="7"/>
        <v/>
      </c>
      <c r="AG44" s="294"/>
      <c r="AH44" s="302" t="str">
        <f t="shared" ref="AH44:AH56" si="11">IF(J44="","",ABS(J44-J43)/AVERAGE(J44,J43))</f>
        <v/>
      </c>
      <c r="AI44" s="302"/>
    </row>
    <row r="45" spans="1:40" s="46" customFormat="1" ht="15" customHeight="1" x14ac:dyDescent="0.25">
      <c r="A45" s="42"/>
      <c r="B45" s="11"/>
      <c r="C45" s="64" t="str">
        <f t="shared" si="0"/>
        <v/>
      </c>
      <c r="D45" s="4"/>
      <c r="E45" s="5"/>
      <c r="F45" s="15"/>
      <c r="G45" s="6"/>
      <c r="H45" s="7"/>
      <c r="I45" s="15"/>
      <c r="J45" s="4"/>
      <c r="K45" s="6"/>
      <c r="L45" s="289"/>
      <c r="M45" s="290"/>
      <c r="N45" s="43"/>
      <c r="P45" s="301" t="str">
        <f t="shared" si="1"/>
        <v/>
      </c>
      <c r="Q45" s="301"/>
      <c r="R45" s="302" t="str">
        <f t="shared" si="2"/>
        <v/>
      </c>
      <c r="S45" s="302"/>
      <c r="T45" s="301" t="str">
        <f t="shared" si="3"/>
        <v/>
      </c>
      <c r="U45" s="301"/>
      <c r="V45" s="304" t="str">
        <f t="shared" si="4"/>
        <v/>
      </c>
      <c r="W45" s="305"/>
      <c r="X45" s="293" t="str">
        <f t="shared" si="5"/>
        <v/>
      </c>
      <c r="Y45" s="294"/>
      <c r="Z45" s="306" t="str">
        <f t="shared" si="6"/>
        <v/>
      </c>
      <c r="AA45" s="307"/>
      <c r="AB45" s="302" t="str">
        <f t="shared" si="8"/>
        <v/>
      </c>
      <c r="AC45" s="302"/>
      <c r="AD45" s="306">
        <f t="shared" ref="AD45:AD56" si="12">IF(E45="",-0.0001,(E44-E45))</f>
        <v>-1E-4</v>
      </c>
      <c r="AE45" s="307"/>
      <c r="AF45" s="293" t="str">
        <f t="shared" si="7"/>
        <v/>
      </c>
      <c r="AG45" s="294"/>
      <c r="AH45" s="302" t="str">
        <f t="shared" si="11"/>
        <v/>
      </c>
      <c r="AI45" s="302"/>
    </row>
    <row r="46" spans="1:40" s="46" customFormat="1" ht="15" customHeight="1" x14ac:dyDescent="0.25">
      <c r="A46" s="42"/>
      <c r="B46" s="11"/>
      <c r="C46" s="64" t="str">
        <f t="shared" si="0"/>
        <v/>
      </c>
      <c r="D46" s="4"/>
      <c r="E46" s="5"/>
      <c r="F46" s="15"/>
      <c r="G46" s="6"/>
      <c r="H46" s="7"/>
      <c r="I46" s="15"/>
      <c r="J46" s="4"/>
      <c r="K46" s="6"/>
      <c r="L46" s="289"/>
      <c r="M46" s="290"/>
      <c r="N46" s="43"/>
      <c r="P46" s="301" t="str">
        <f t="shared" si="1"/>
        <v/>
      </c>
      <c r="Q46" s="301"/>
      <c r="R46" s="302" t="str">
        <f t="shared" si="2"/>
        <v/>
      </c>
      <c r="S46" s="302"/>
      <c r="T46" s="301" t="str">
        <f t="shared" si="3"/>
        <v/>
      </c>
      <c r="U46" s="301"/>
      <c r="V46" s="304" t="str">
        <f t="shared" si="4"/>
        <v/>
      </c>
      <c r="W46" s="305"/>
      <c r="X46" s="293" t="str">
        <f t="shared" si="5"/>
        <v/>
      </c>
      <c r="Y46" s="294"/>
      <c r="Z46" s="306" t="str">
        <f t="shared" si="6"/>
        <v/>
      </c>
      <c r="AA46" s="307"/>
      <c r="AB46" s="302" t="str">
        <f t="shared" si="8"/>
        <v/>
      </c>
      <c r="AC46" s="302"/>
      <c r="AD46" s="306">
        <f t="shared" si="12"/>
        <v>-1E-4</v>
      </c>
      <c r="AE46" s="307"/>
      <c r="AF46" s="302" t="str">
        <f t="shared" si="7"/>
        <v/>
      </c>
      <c r="AG46" s="302"/>
      <c r="AH46" s="302" t="str">
        <f t="shared" si="11"/>
        <v/>
      </c>
      <c r="AI46" s="302"/>
    </row>
    <row r="47" spans="1:40" s="46" customFormat="1" ht="15" hidden="1" customHeight="1" x14ac:dyDescent="0.25">
      <c r="A47" s="42"/>
      <c r="B47" s="11"/>
      <c r="C47" s="64" t="str">
        <f t="shared" si="0"/>
        <v/>
      </c>
      <c r="D47" s="4"/>
      <c r="E47" s="5"/>
      <c r="F47" s="15"/>
      <c r="G47" s="6"/>
      <c r="H47" s="7"/>
      <c r="I47" s="15"/>
      <c r="J47" s="4"/>
      <c r="K47" s="6"/>
      <c r="L47" s="289"/>
      <c r="M47" s="290"/>
      <c r="N47" s="43"/>
      <c r="P47" s="301" t="str">
        <f t="shared" si="1"/>
        <v/>
      </c>
      <c r="Q47" s="301"/>
      <c r="R47" s="302" t="str">
        <f t="shared" si="2"/>
        <v/>
      </c>
      <c r="S47" s="302"/>
      <c r="T47" s="301" t="str">
        <f t="shared" si="3"/>
        <v/>
      </c>
      <c r="U47" s="301"/>
      <c r="V47" s="304" t="str">
        <f t="shared" si="4"/>
        <v/>
      </c>
      <c r="W47" s="305"/>
      <c r="X47" s="293" t="str">
        <f t="shared" si="5"/>
        <v/>
      </c>
      <c r="Y47" s="294"/>
      <c r="Z47" s="306" t="str">
        <f t="shared" si="6"/>
        <v/>
      </c>
      <c r="AA47" s="307"/>
      <c r="AB47" s="302" t="str">
        <f t="shared" si="8"/>
        <v/>
      </c>
      <c r="AC47" s="302"/>
      <c r="AD47" s="306">
        <f t="shared" si="12"/>
        <v>-1E-4</v>
      </c>
      <c r="AE47" s="307"/>
      <c r="AF47" s="302" t="str">
        <f t="shared" si="7"/>
        <v/>
      </c>
      <c r="AG47" s="302"/>
      <c r="AH47" s="302" t="str">
        <f t="shared" si="11"/>
        <v/>
      </c>
      <c r="AI47" s="302"/>
    </row>
    <row r="48" spans="1:40" s="46" customFormat="1" ht="15" hidden="1" customHeight="1" x14ac:dyDescent="0.25">
      <c r="A48" s="42"/>
      <c r="B48" s="11"/>
      <c r="C48" s="64" t="str">
        <f t="shared" si="0"/>
        <v/>
      </c>
      <c r="D48" s="4"/>
      <c r="E48" s="5"/>
      <c r="F48" s="15"/>
      <c r="G48" s="6"/>
      <c r="H48" s="7"/>
      <c r="I48" s="15"/>
      <c r="J48" s="4"/>
      <c r="K48" s="6"/>
      <c r="L48" s="289"/>
      <c r="M48" s="290"/>
      <c r="N48" s="43"/>
      <c r="P48" s="301" t="str">
        <f t="shared" si="1"/>
        <v/>
      </c>
      <c r="Q48" s="301"/>
      <c r="R48" s="302" t="str">
        <f t="shared" si="2"/>
        <v/>
      </c>
      <c r="S48" s="302"/>
      <c r="T48" s="301" t="str">
        <f t="shared" si="3"/>
        <v/>
      </c>
      <c r="U48" s="301"/>
      <c r="V48" s="304" t="str">
        <f t="shared" si="4"/>
        <v/>
      </c>
      <c r="W48" s="305"/>
      <c r="X48" s="293" t="str">
        <f t="shared" si="5"/>
        <v/>
      </c>
      <c r="Y48" s="294"/>
      <c r="Z48" s="306" t="str">
        <f t="shared" si="6"/>
        <v/>
      </c>
      <c r="AA48" s="307"/>
      <c r="AB48" s="302" t="str">
        <f t="shared" si="8"/>
        <v/>
      </c>
      <c r="AC48" s="302"/>
      <c r="AD48" s="306">
        <f t="shared" si="12"/>
        <v>-1E-4</v>
      </c>
      <c r="AE48" s="307"/>
      <c r="AF48" s="302" t="str">
        <f t="shared" si="7"/>
        <v/>
      </c>
      <c r="AG48" s="302"/>
      <c r="AH48" s="302" t="str">
        <f t="shared" si="11"/>
        <v/>
      </c>
      <c r="AI48" s="302"/>
    </row>
    <row r="49" spans="1:81" s="46" customFormat="1" ht="15" hidden="1" customHeight="1" x14ac:dyDescent="0.25">
      <c r="A49" s="42"/>
      <c r="B49" s="11"/>
      <c r="C49" s="64" t="str">
        <f t="shared" si="0"/>
        <v/>
      </c>
      <c r="D49" s="4"/>
      <c r="E49" s="5"/>
      <c r="F49" s="15"/>
      <c r="G49" s="6"/>
      <c r="H49" s="7"/>
      <c r="I49" s="15"/>
      <c r="J49" s="4"/>
      <c r="K49" s="6"/>
      <c r="L49" s="289"/>
      <c r="M49" s="290"/>
      <c r="N49" s="43"/>
      <c r="P49" s="301" t="str">
        <f t="shared" si="1"/>
        <v/>
      </c>
      <c r="Q49" s="301"/>
      <c r="R49" s="302" t="str">
        <f t="shared" si="2"/>
        <v/>
      </c>
      <c r="S49" s="302"/>
      <c r="T49" s="301" t="str">
        <f t="shared" si="3"/>
        <v/>
      </c>
      <c r="U49" s="301"/>
      <c r="V49" s="304" t="str">
        <f t="shared" si="4"/>
        <v/>
      </c>
      <c r="W49" s="305"/>
      <c r="X49" s="293" t="str">
        <f t="shared" si="5"/>
        <v/>
      </c>
      <c r="Y49" s="294"/>
      <c r="Z49" s="306" t="str">
        <f t="shared" si="6"/>
        <v/>
      </c>
      <c r="AA49" s="307"/>
      <c r="AB49" s="302" t="str">
        <f t="shared" si="8"/>
        <v/>
      </c>
      <c r="AC49" s="302"/>
      <c r="AD49" s="306">
        <f t="shared" si="12"/>
        <v>-1E-4</v>
      </c>
      <c r="AE49" s="307"/>
      <c r="AF49" s="302" t="str">
        <f t="shared" si="7"/>
        <v/>
      </c>
      <c r="AG49" s="302"/>
      <c r="AH49" s="302" t="str">
        <f t="shared" si="11"/>
        <v/>
      </c>
      <c r="AI49" s="302"/>
    </row>
    <row r="50" spans="1:81" s="46" customFormat="1" ht="15" hidden="1" customHeight="1" x14ac:dyDescent="0.25">
      <c r="A50" s="42"/>
      <c r="B50" s="11"/>
      <c r="C50" s="64" t="str">
        <f t="shared" si="0"/>
        <v/>
      </c>
      <c r="D50" s="4"/>
      <c r="E50" s="5"/>
      <c r="F50" s="15"/>
      <c r="G50" s="6"/>
      <c r="H50" s="7"/>
      <c r="I50" s="15"/>
      <c r="J50" s="4"/>
      <c r="K50" s="6"/>
      <c r="L50" s="289"/>
      <c r="M50" s="290"/>
      <c r="N50" s="43"/>
      <c r="P50" s="301" t="str">
        <f t="shared" si="1"/>
        <v/>
      </c>
      <c r="Q50" s="301"/>
      <c r="R50" s="302" t="str">
        <f t="shared" si="2"/>
        <v/>
      </c>
      <c r="S50" s="302"/>
      <c r="T50" s="301" t="str">
        <f t="shared" si="3"/>
        <v/>
      </c>
      <c r="U50" s="301"/>
      <c r="V50" s="304" t="str">
        <f t="shared" si="4"/>
        <v/>
      </c>
      <c r="W50" s="305"/>
      <c r="X50" s="293" t="str">
        <f t="shared" si="5"/>
        <v/>
      </c>
      <c r="Y50" s="294"/>
      <c r="Z50" s="306" t="str">
        <f t="shared" si="6"/>
        <v/>
      </c>
      <c r="AA50" s="307"/>
      <c r="AB50" s="302" t="str">
        <f t="shared" si="8"/>
        <v/>
      </c>
      <c r="AC50" s="302"/>
      <c r="AD50" s="306">
        <f t="shared" si="12"/>
        <v>-1E-4</v>
      </c>
      <c r="AE50" s="307"/>
      <c r="AF50" s="302" t="str">
        <f t="shared" si="7"/>
        <v/>
      </c>
      <c r="AG50" s="302"/>
      <c r="AH50" s="302" t="str">
        <f t="shared" si="11"/>
        <v/>
      </c>
      <c r="AI50" s="302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89"/>
      <c r="M51" s="290"/>
      <c r="N51" s="43"/>
      <c r="P51" s="301" t="str">
        <f t="shared" si="1"/>
        <v/>
      </c>
      <c r="Q51" s="301"/>
      <c r="R51" s="302" t="str">
        <f t="shared" si="2"/>
        <v/>
      </c>
      <c r="S51" s="302"/>
      <c r="T51" s="301" t="str">
        <f t="shared" si="3"/>
        <v/>
      </c>
      <c r="U51" s="301"/>
      <c r="V51" s="304" t="str">
        <f t="shared" si="4"/>
        <v/>
      </c>
      <c r="W51" s="305"/>
      <c r="X51" s="293" t="str">
        <f t="shared" si="5"/>
        <v/>
      </c>
      <c r="Y51" s="294"/>
      <c r="Z51" s="306" t="str">
        <f t="shared" si="6"/>
        <v/>
      </c>
      <c r="AA51" s="307"/>
      <c r="AB51" s="302" t="str">
        <f t="shared" si="8"/>
        <v/>
      </c>
      <c r="AC51" s="302"/>
      <c r="AD51" s="306">
        <f t="shared" si="12"/>
        <v>-1E-4</v>
      </c>
      <c r="AE51" s="307"/>
      <c r="AF51" s="302" t="str">
        <f t="shared" si="7"/>
        <v/>
      </c>
      <c r="AG51" s="302"/>
      <c r="AH51" s="302" t="str">
        <f t="shared" si="11"/>
        <v/>
      </c>
      <c r="AI51" s="302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89"/>
      <c r="M52" s="290"/>
      <c r="N52" s="43"/>
      <c r="P52" s="301" t="str">
        <f t="shared" si="1"/>
        <v/>
      </c>
      <c r="Q52" s="301"/>
      <c r="R52" s="302" t="str">
        <f t="shared" si="2"/>
        <v/>
      </c>
      <c r="S52" s="302"/>
      <c r="T52" s="301" t="str">
        <f t="shared" si="3"/>
        <v/>
      </c>
      <c r="U52" s="301"/>
      <c r="V52" s="304" t="str">
        <f t="shared" si="4"/>
        <v/>
      </c>
      <c r="W52" s="305"/>
      <c r="X52" s="293" t="str">
        <f t="shared" si="5"/>
        <v/>
      </c>
      <c r="Y52" s="294"/>
      <c r="Z52" s="306" t="str">
        <f t="shared" si="6"/>
        <v/>
      </c>
      <c r="AA52" s="307"/>
      <c r="AB52" s="302" t="str">
        <f t="shared" si="8"/>
        <v/>
      </c>
      <c r="AC52" s="302"/>
      <c r="AD52" s="306">
        <f t="shared" si="12"/>
        <v>-1E-4</v>
      </c>
      <c r="AE52" s="307"/>
      <c r="AF52" s="302" t="str">
        <f t="shared" si="7"/>
        <v/>
      </c>
      <c r="AG52" s="302"/>
      <c r="AH52" s="302" t="str">
        <f t="shared" si="11"/>
        <v/>
      </c>
      <c r="AI52" s="302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89"/>
      <c r="M53" s="290"/>
      <c r="N53" s="43"/>
      <c r="P53" s="301" t="str">
        <f t="shared" si="1"/>
        <v/>
      </c>
      <c r="Q53" s="301"/>
      <c r="R53" s="302" t="str">
        <f t="shared" si="2"/>
        <v/>
      </c>
      <c r="S53" s="302"/>
      <c r="T53" s="301" t="str">
        <f t="shared" si="3"/>
        <v/>
      </c>
      <c r="U53" s="301"/>
      <c r="V53" s="304" t="str">
        <f t="shared" si="4"/>
        <v/>
      </c>
      <c r="W53" s="305"/>
      <c r="X53" s="293" t="str">
        <f t="shared" si="5"/>
        <v/>
      </c>
      <c r="Y53" s="294"/>
      <c r="Z53" s="306" t="str">
        <f t="shared" si="6"/>
        <v/>
      </c>
      <c r="AA53" s="307"/>
      <c r="AB53" s="302" t="str">
        <f t="shared" si="8"/>
        <v/>
      </c>
      <c r="AC53" s="302"/>
      <c r="AD53" s="306">
        <f t="shared" si="12"/>
        <v>-1E-4</v>
      </c>
      <c r="AE53" s="307"/>
      <c r="AF53" s="302" t="str">
        <f t="shared" si="7"/>
        <v/>
      </c>
      <c r="AG53" s="302"/>
      <c r="AH53" s="302" t="str">
        <f t="shared" si="11"/>
        <v/>
      </c>
      <c r="AI53" s="302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89"/>
      <c r="M54" s="290"/>
      <c r="N54" s="43"/>
      <c r="P54" s="301" t="str">
        <f t="shared" si="1"/>
        <v/>
      </c>
      <c r="Q54" s="301"/>
      <c r="R54" s="302" t="str">
        <f t="shared" si="2"/>
        <v/>
      </c>
      <c r="S54" s="302"/>
      <c r="T54" s="301" t="str">
        <f t="shared" si="3"/>
        <v/>
      </c>
      <c r="U54" s="301"/>
      <c r="V54" s="304" t="str">
        <f t="shared" si="4"/>
        <v/>
      </c>
      <c r="W54" s="305"/>
      <c r="X54" s="293" t="str">
        <f t="shared" si="5"/>
        <v/>
      </c>
      <c r="Y54" s="294"/>
      <c r="Z54" s="306" t="str">
        <f t="shared" si="6"/>
        <v/>
      </c>
      <c r="AA54" s="307"/>
      <c r="AB54" s="302" t="str">
        <f t="shared" si="8"/>
        <v/>
      </c>
      <c r="AC54" s="302"/>
      <c r="AD54" s="306">
        <f t="shared" si="12"/>
        <v>-1E-4</v>
      </c>
      <c r="AE54" s="307"/>
      <c r="AF54" s="302" t="str">
        <f t="shared" si="7"/>
        <v/>
      </c>
      <c r="AG54" s="302"/>
      <c r="AH54" s="302" t="str">
        <f t="shared" si="11"/>
        <v/>
      </c>
      <c r="AI54" s="302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89"/>
      <c r="M55" s="290"/>
      <c r="N55" s="43"/>
      <c r="P55" s="301" t="str">
        <f t="shared" si="1"/>
        <v/>
      </c>
      <c r="Q55" s="301"/>
      <c r="R55" s="302" t="str">
        <f t="shared" si="2"/>
        <v/>
      </c>
      <c r="S55" s="302"/>
      <c r="T55" s="301" t="str">
        <f t="shared" si="3"/>
        <v/>
      </c>
      <c r="U55" s="301"/>
      <c r="V55" s="304" t="str">
        <f t="shared" si="4"/>
        <v/>
      </c>
      <c r="W55" s="305"/>
      <c r="X55" s="293" t="str">
        <f t="shared" si="5"/>
        <v/>
      </c>
      <c r="Y55" s="294"/>
      <c r="Z55" s="306" t="str">
        <f t="shared" si="6"/>
        <v/>
      </c>
      <c r="AA55" s="307"/>
      <c r="AB55" s="302" t="str">
        <f t="shared" si="8"/>
        <v/>
      </c>
      <c r="AC55" s="302"/>
      <c r="AD55" s="306">
        <f t="shared" si="12"/>
        <v>-1E-4</v>
      </c>
      <c r="AE55" s="307"/>
      <c r="AF55" s="302" t="str">
        <f t="shared" si="7"/>
        <v/>
      </c>
      <c r="AG55" s="302"/>
      <c r="AH55" s="302" t="str">
        <f t="shared" si="11"/>
        <v/>
      </c>
      <c r="AI55" s="302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89"/>
      <c r="M56" s="290"/>
      <c r="N56" s="43"/>
      <c r="P56" s="301" t="str">
        <f t="shared" si="1"/>
        <v/>
      </c>
      <c r="Q56" s="301"/>
      <c r="R56" s="302" t="str">
        <f t="shared" si="2"/>
        <v/>
      </c>
      <c r="S56" s="302"/>
      <c r="T56" s="301" t="str">
        <f t="shared" si="3"/>
        <v/>
      </c>
      <c r="U56" s="301"/>
      <c r="V56" s="304" t="str">
        <f t="shared" si="4"/>
        <v/>
      </c>
      <c r="W56" s="305"/>
      <c r="X56" s="293" t="str">
        <f t="shared" si="5"/>
        <v/>
      </c>
      <c r="Y56" s="294"/>
      <c r="Z56" s="306" t="str">
        <f t="shared" si="6"/>
        <v/>
      </c>
      <c r="AA56" s="307"/>
      <c r="AB56" s="302" t="str">
        <f t="shared" si="8"/>
        <v/>
      </c>
      <c r="AC56" s="302"/>
      <c r="AD56" s="306">
        <f t="shared" si="12"/>
        <v>-1E-4</v>
      </c>
      <c r="AE56" s="307"/>
      <c r="AF56" s="302" t="str">
        <f t="shared" si="7"/>
        <v/>
      </c>
      <c r="AG56" s="302"/>
      <c r="AH56" s="302" t="str">
        <f t="shared" si="11"/>
        <v/>
      </c>
      <c r="AI56" s="302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</row>
    <row r="58" spans="1:81" s="51" customFormat="1" ht="15" customHeight="1" x14ac:dyDescent="0.25">
      <c r="A58" s="60" t="s">
        <v>108</v>
      </c>
      <c r="B58" s="61">
        <f>IF(B33="","",LOOKUP(9.99E+307,B32:B56))</f>
        <v>1050</v>
      </c>
      <c r="C58" s="64">
        <f t="shared" ref="C58:K58" si="13">IF(C33="","",LOOKUP(9.99E+307,C32:C56))</f>
        <v>3.6191571211309577</v>
      </c>
      <c r="D58" s="62">
        <f t="shared" si="13"/>
        <v>180</v>
      </c>
      <c r="E58" s="52">
        <f t="shared" si="13"/>
        <v>24</v>
      </c>
      <c r="F58" s="127">
        <f t="shared" si="13"/>
        <v>15.23</v>
      </c>
      <c r="G58" s="64">
        <f t="shared" si="13"/>
        <v>4.8099999999999996</v>
      </c>
      <c r="H58" s="63">
        <f t="shared" si="13"/>
        <v>38</v>
      </c>
      <c r="I58" s="127">
        <f t="shared" si="13"/>
        <v>4.0999999999999996</v>
      </c>
      <c r="J58" s="62">
        <f t="shared" si="13"/>
        <v>164</v>
      </c>
      <c r="K58" s="64">
        <f t="shared" si="13"/>
        <v>8.82</v>
      </c>
      <c r="L58" s="311" t="s">
        <v>199</v>
      </c>
      <c r="M58" s="312"/>
      <c r="N58" s="65"/>
      <c r="P58" s="66" t="s">
        <v>219</v>
      </c>
      <c r="R58" s="66"/>
      <c r="T58" s="66"/>
    </row>
    <row r="59" spans="1:81" ht="6" customHeight="1" x14ac:dyDescent="0.25">
      <c r="A59" s="67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68"/>
    </row>
    <row r="60" spans="1:81" s="18" customFormat="1" ht="16.5" customHeight="1" x14ac:dyDescent="0.25">
      <c r="A60" s="69"/>
      <c r="B60" s="70"/>
      <c r="C60" s="115" t="s">
        <v>67</v>
      </c>
      <c r="D60" s="323" t="s">
        <v>25</v>
      </c>
      <c r="E60" s="323"/>
      <c r="F60" s="339" t="s">
        <v>66</v>
      </c>
      <c r="G60" s="340"/>
      <c r="H60" s="341"/>
      <c r="I60" s="12">
        <v>1105</v>
      </c>
      <c r="J60" s="342" t="s">
        <v>107</v>
      </c>
      <c r="K60" s="343"/>
      <c r="L60" s="12">
        <v>1115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344"/>
      <c r="B61" s="345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6"/>
    </row>
    <row r="62" spans="1:81" s="18" customFormat="1" ht="12.75" customHeight="1" x14ac:dyDescent="0.25">
      <c r="A62" s="237" t="s">
        <v>33</v>
      </c>
      <c r="B62" s="238"/>
      <c r="C62" s="238"/>
      <c r="D62" s="238"/>
      <c r="E62" s="238"/>
      <c r="F62" s="238"/>
      <c r="G62" s="238"/>
      <c r="H62" s="238"/>
      <c r="I62" s="238"/>
      <c r="J62" s="239"/>
      <c r="K62" s="239"/>
      <c r="L62" s="239"/>
      <c r="M62" s="239"/>
      <c r="N62" s="240"/>
      <c r="Q62" s="29"/>
      <c r="S62" s="29"/>
      <c r="T62" s="29"/>
    </row>
    <row r="63" spans="1:81" ht="9.9499999999999993" customHeight="1" thickBot="1" x14ac:dyDescent="0.3">
      <c r="A63" s="241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3"/>
      <c r="P63" s="18"/>
      <c r="Q63" s="103"/>
      <c r="R63" s="18"/>
      <c r="S63" s="103"/>
      <c r="T63" s="103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347"/>
      <c r="B64" s="317" t="s">
        <v>32</v>
      </c>
      <c r="C64" s="318"/>
      <c r="D64" s="124" t="s">
        <v>102</v>
      </c>
      <c r="E64" s="124" t="s">
        <v>103</v>
      </c>
      <c r="F64" s="319" t="s">
        <v>122</v>
      </c>
      <c r="G64" s="320"/>
      <c r="H64" s="317" t="s">
        <v>32</v>
      </c>
      <c r="I64" s="318"/>
      <c r="J64" s="124" t="s">
        <v>102</v>
      </c>
      <c r="K64" s="124" t="s">
        <v>103</v>
      </c>
      <c r="L64" s="319" t="s">
        <v>122</v>
      </c>
      <c r="M64" s="320"/>
      <c r="N64" s="202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332" t="s">
        <v>32</v>
      </c>
      <c r="BR64" s="332"/>
      <c r="BS64" s="332"/>
      <c r="BT64" s="332"/>
      <c r="BU64" s="332"/>
      <c r="BV64" s="332"/>
      <c r="BW64" s="332"/>
      <c r="BX64" s="329" t="s">
        <v>31</v>
      </c>
      <c r="BY64" s="330"/>
      <c r="BZ64" s="331"/>
      <c r="CA64" s="332" t="s">
        <v>30</v>
      </c>
      <c r="CB64" s="332"/>
      <c r="CC64" s="332"/>
    </row>
    <row r="65" spans="1:81" ht="15.75" customHeight="1" x14ac:dyDescent="0.25">
      <c r="A65" s="347"/>
      <c r="B65" s="321" t="s">
        <v>186</v>
      </c>
      <c r="C65" s="322"/>
      <c r="D65" s="100">
        <v>3</v>
      </c>
      <c r="E65" s="100" t="s">
        <v>159</v>
      </c>
      <c r="F65" s="323" t="s">
        <v>60</v>
      </c>
      <c r="G65" s="324"/>
      <c r="H65" s="321" t="s">
        <v>16</v>
      </c>
      <c r="I65" s="322"/>
      <c r="J65" s="100">
        <v>3</v>
      </c>
      <c r="K65" s="100" t="s">
        <v>156</v>
      </c>
      <c r="L65" s="323" t="s">
        <v>13</v>
      </c>
      <c r="M65" s="324"/>
      <c r="N65" s="202"/>
      <c r="P65" s="18"/>
      <c r="Q65" s="74"/>
      <c r="R65" s="18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5"/>
      <c r="AG65" s="75"/>
      <c r="AH65" s="75"/>
      <c r="AI65" s="75"/>
      <c r="AJ65" s="75"/>
      <c r="AK65" s="75"/>
      <c r="AL65" s="76"/>
      <c r="AM65" s="76"/>
      <c r="BQ65" s="316" t="s">
        <v>86</v>
      </c>
      <c r="BR65" s="316"/>
      <c r="BS65" s="316"/>
      <c r="BT65" s="316"/>
      <c r="BU65" s="316"/>
      <c r="BV65" s="316"/>
      <c r="BW65" s="316"/>
      <c r="BX65" s="77" t="s">
        <v>21</v>
      </c>
      <c r="BY65" s="314" t="s">
        <v>11</v>
      </c>
      <c r="BZ65" s="315"/>
      <c r="CA65" s="316" t="s">
        <v>19</v>
      </c>
      <c r="CB65" s="316"/>
      <c r="CC65" s="316"/>
    </row>
    <row r="66" spans="1:81" ht="15" customHeight="1" x14ac:dyDescent="0.25">
      <c r="A66" s="347"/>
      <c r="B66" s="321" t="s">
        <v>167</v>
      </c>
      <c r="C66" s="322"/>
      <c r="D66" s="100">
        <v>1</v>
      </c>
      <c r="E66" s="100" t="s">
        <v>134</v>
      </c>
      <c r="F66" s="323" t="s">
        <v>104</v>
      </c>
      <c r="G66" s="324"/>
      <c r="H66" s="321" t="s">
        <v>3</v>
      </c>
      <c r="I66" s="322"/>
      <c r="J66" s="100">
        <v>3</v>
      </c>
      <c r="K66" s="100" t="s">
        <v>135</v>
      </c>
      <c r="L66" s="323" t="s">
        <v>13</v>
      </c>
      <c r="M66" s="324"/>
      <c r="N66" s="202"/>
      <c r="Q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6"/>
      <c r="AM66" s="76"/>
      <c r="BQ66" s="316" t="s">
        <v>87</v>
      </c>
      <c r="BR66" s="316"/>
      <c r="BS66" s="316"/>
      <c r="BT66" s="316"/>
      <c r="BU66" s="316"/>
      <c r="BV66" s="316"/>
      <c r="BW66" s="316"/>
      <c r="BX66" s="77" t="s">
        <v>21</v>
      </c>
      <c r="BY66" s="314" t="s">
        <v>7</v>
      </c>
      <c r="BZ66" s="315"/>
      <c r="CA66" s="316" t="s">
        <v>19</v>
      </c>
      <c r="CB66" s="316"/>
      <c r="CC66" s="316"/>
    </row>
    <row r="67" spans="1:81" ht="15" customHeight="1" x14ac:dyDescent="0.25">
      <c r="A67" s="347"/>
      <c r="B67" s="321" t="s">
        <v>170</v>
      </c>
      <c r="C67" s="322"/>
      <c r="D67" s="100">
        <v>3</v>
      </c>
      <c r="E67" s="100" t="s">
        <v>133</v>
      </c>
      <c r="F67" s="323" t="s">
        <v>13</v>
      </c>
      <c r="G67" s="324"/>
      <c r="H67" s="321" t="s">
        <v>165</v>
      </c>
      <c r="I67" s="322"/>
      <c r="J67" s="100">
        <v>1</v>
      </c>
      <c r="K67" s="100" t="s">
        <v>135</v>
      </c>
      <c r="L67" s="323" t="s">
        <v>74</v>
      </c>
      <c r="M67" s="324"/>
      <c r="N67" s="202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325" t="s">
        <v>88</v>
      </c>
      <c r="BR67" s="326"/>
      <c r="BS67" s="326"/>
      <c r="BT67" s="326"/>
      <c r="BU67" s="326"/>
      <c r="BV67" s="326"/>
      <c r="BW67" s="327"/>
      <c r="BX67" s="77" t="s">
        <v>17</v>
      </c>
      <c r="BY67" s="328" t="s">
        <v>7</v>
      </c>
      <c r="BZ67" s="314"/>
      <c r="CA67" s="316" t="s">
        <v>19</v>
      </c>
      <c r="CB67" s="316"/>
      <c r="CC67" s="316"/>
    </row>
    <row r="68" spans="1:81" ht="15" customHeight="1" x14ac:dyDescent="0.25">
      <c r="A68" s="347"/>
      <c r="B68" s="333"/>
      <c r="C68" s="334"/>
      <c r="D68" s="9"/>
      <c r="E68" s="9"/>
      <c r="F68" s="335"/>
      <c r="G68" s="336"/>
      <c r="H68" s="337"/>
      <c r="I68" s="338"/>
      <c r="J68" s="96"/>
      <c r="K68" s="96"/>
      <c r="L68" s="221"/>
      <c r="M68" s="223"/>
      <c r="N68" s="202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11"/>
      <c r="BR68" s="112"/>
      <c r="BS68" s="112"/>
      <c r="BT68" s="112"/>
      <c r="BU68" s="112"/>
      <c r="BV68" s="112"/>
      <c r="BW68" s="113"/>
      <c r="BX68" s="77"/>
      <c r="BY68" s="110"/>
      <c r="BZ68" s="109"/>
      <c r="CA68" s="108"/>
      <c r="CB68" s="108"/>
      <c r="CC68" s="108"/>
    </row>
    <row r="69" spans="1:81" ht="15" customHeight="1" thickBot="1" x14ac:dyDescent="0.3">
      <c r="A69" s="347"/>
      <c r="B69" s="358"/>
      <c r="C69" s="359"/>
      <c r="D69" s="10"/>
      <c r="E69" s="117"/>
      <c r="F69" s="360"/>
      <c r="G69" s="361"/>
      <c r="H69" s="362"/>
      <c r="I69" s="250"/>
      <c r="J69" s="97"/>
      <c r="K69" s="118"/>
      <c r="L69" s="363"/>
      <c r="M69" s="364"/>
      <c r="N69" s="202"/>
      <c r="Q69" s="78"/>
      <c r="S69" s="78"/>
      <c r="T69" s="78"/>
      <c r="BQ69" s="316" t="s">
        <v>89</v>
      </c>
      <c r="BR69" s="316"/>
      <c r="BS69" s="316"/>
      <c r="BT69" s="316"/>
      <c r="BU69" s="316"/>
      <c r="BV69" s="316"/>
      <c r="BW69" s="316"/>
      <c r="BX69" s="77" t="s">
        <v>21</v>
      </c>
      <c r="BY69" s="314" t="s">
        <v>11</v>
      </c>
      <c r="BZ69" s="315"/>
      <c r="CA69" s="316" t="s">
        <v>74</v>
      </c>
      <c r="CB69" s="316"/>
      <c r="CC69" s="316"/>
    </row>
    <row r="70" spans="1:81" ht="9.9499999999999993" customHeight="1" thickBot="1" x14ac:dyDescent="0.3">
      <c r="A70" s="283"/>
      <c r="B70" s="284"/>
      <c r="C70" s="284"/>
      <c r="D70" s="284"/>
      <c r="E70" s="284"/>
      <c r="F70" s="284"/>
      <c r="G70" s="284"/>
      <c r="H70" s="284"/>
      <c r="I70" s="284"/>
      <c r="J70" s="284"/>
      <c r="K70" s="284"/>
      <c r="L70" s="284"/>
      <c r="M70" s="284"/>
      <c r="N70" s="285"/>
    </row>
    <row r="71" spans="1:81" s="18" customFormat="1" ht="12.75" customHeight="1" x14ac:dyDescent="0.25">
      <c r="A71" s="79"/>
      <c r="B71" s="80" t="s">
        <v>139</v>
      </c>
      <c r="C71" s="80"/>
      <c r="D71" s="80"/>
      <c r="E71" s="80"/>
      <c r="F71" s="80" t="s">
        <v>138</v>
      </c>
      <c r="G71" s="80"/>
      <c r="H71" s="80"/>
      <c r="I71" s="80"/>
      <c r="J71" s="80"/>
      <c r="K71" s="80"/>
      <c r="L71" s="80" t="s">
        <v>137</v>
      </c>
      <c r="M71" s="80"/>
      <c r="N71" s="81"/>
    </row>
    <row r="72" spans="1:81" ht="45" customHeight="1" x14ac:dyDescent="0.25">
      <c r="A72" s="146" t="s">
        <v>22</v>
      </c>
      <c r="B72" s="352"/>
      <c r="C72" s="352"/>
      <c r="D72" s="352"/>
      <c r="E72" s="353"/>
      <c r="F72" s="354"/>
      <c r="G72" s="354"/>
      <c r="H72" s="354"/>
      <c r="I72" s="354"/>
      <c r="J72" s="354"/>
      <c r="K72" s="355"/>
      <c r="L72" s="365" t="str">
        <f ca="1">IF(B72="","",NOW())</f>
        <v/>
      </c>
      <c r="M72" s="365"/>
      <c r="N72" s="82"/>
    </row>
    <row r="73" spans="1:81" ht="45" customHeight="1" x14ac:dyDescent="0.25">
      <c r="A73" s="147" t="s">
        <v>18</v>
      </c>
      <c r="B73" s="356"/>
      <c r="C73" s="356"/>
      <c r="D73" s="356"/>
      <c r="E73" s="353"/>
      <c r="F73" s="357"/>
      <c r="G73" s="357"/>
      <c r="H73" s="357"/>
      <c r="I73" s="357"/>
      <c r="J73" s="357"/>
      <c r="K73" s="355"/>
      <c r="L73" s="366" t="str">
        <f ca="1">IF(B73="","",NOW())</f>
        <v/>
      </c>
      <c r="M73" s="366"/>
      <c r="N73" s="82"/>
    </row>
    <row r="74" spans="1:81" ht="9" customHeight="1" x14ac:dyDescent="0.25">
      <c r="A74" s="83"/>
      <c r="B74" s="84"/>
      <c r="C74" s="84"/>
      <c r="D74" s="348"/>
      <c r="E74" s="348"/>
      <c r="F74" s="348"/>
      <c r="G74" s="348"/>
      <c r="H74" s="348"/>
      <c r="I74" s="348"/>
      <c r="J74" s="348"/>
      <c r="K74" s="348"/>
      <c r="L74" s="348"/>
      <c r="M74" s="85"/>
      <c r="N74" s="86"/>
    </row>
    <row r="75" spans="1:81" ht="15" customHeight="1" x14ac:dyDescent="0.25">
      <c r="A75" s="148" t="s">
        <v>56</v>
      </c>
      <c r="B75" s="367" t="s">
        <v>100</v>
      </c>
      <c r="C75" s="367"/>
      <c r="D75" s="367"/>
      <c r="E75" s="367"/>
      <c r="F75" s="367"/>
      <c r="G75" s="367"/>
      <c r="H75" s="367"/>
      <c r="I75" s="367"/>
      <c r="J75" s="367"/>
      <c r="K75" s="367"/>
      <c r="L75" s="367"/>
      <c r="M75" s="367"/>
      <c r="N75" s="368"/>
    </row>
    <row r="76" spans="1:81" ht="15" customHeight="1" thickBot="1" x14ac:dyDescent="0.3">
      <c r="A76" s="87"/>
      <c r="B76" s="369"/>
      <c r="C76" s="369"/>
      <c r="D76" s="369"/>
      <c r="E76" s="369"/>
      <c r="F76" s="369"/>
      <c r="G76" s="369"/>
      <c r="H76" s="369"/>
      <c r="I76" s="369"/>
      <c r="J76" s="369"/>
      <c r="K76" s="369"/>
      <c r="L76" s="369"/>
      <c r="M76" s="369"/>
      <c r="N76" s="370"/>
    </row>
    <row r="77" spans="1:81" ht="15" customHeight="1" thickTop="1" x14ac:dyDescent="0.25">
      <c r="A77" s="88"/>
      <c r="B77" s="88"/>
      <c r="C77" s="89"/>
      <c r="D77" s="89"/>
      <c r="E77" s="89"/>
      <c r="F77" s="89"/>
      <c r="G77" s="89"/>
      <c r="H77" s="89"/>
      <c r="I77" s="89"/>
      <c r="J77" s="89"/>
      <c r="K77" s="90" t="s">
        <v>140</v>
      </c>
      <c r="L77" s="349">
        <v>42607.34375</v>
      </c>
      <c r="M77" s="349"/>
      <c r="N77" s="349"/>
    </row>
    <row r="78" spans="1:81" x14ac:dyDescent="0.25">
      <c r="C78" s="91"/>
      <c r="D78" s="91"/>
      <c r="E78" s="91"/>
      <c r="F78" s="91"/>
      <c r="G78" s="91"/>
      <c r="H78" s="91"/>
      <c r="I78" s="91"/>
      <c r="J78" s="91"/>
      <c r="K78" s="91"/>
    </row>
    <row r="83" spans="17:48" ht="13.5" customHeight="1" x14ac:dyDescent="0.25"/>
    <row r="88" spans="17:48" x14ac:dyDescent="0.25">
      <c r="Q88" s="92"/>
      <c r="S88" s="92">
        <f t="shared" ref="S88:S112" si="14">TEXT(B32,"0\:00")+0</f>
        <v>0.40277777777777773</v>
      </c>
      <c r="T88" s="92"/>
    </row>
    <row r="89" spans="17:48" x14ac:dyDescent="0.25">
      <c r="Q89" s="92"/>
      <c r="S89" s="92">
        <f t="shared" si="14"/>
        <v>0.41666666666666669</v>
      </c>
      <c r="T89" s="92"/>
      <c r="AR89" s="16" t="s">
        <v>60</v>
      </c>
    </row>
    <row r="90" spans="17:48" x14ac:dyDescent="0.25">
      <c r="Q90" s="92"/>
      <c r="S90" s="92">
        <f t="shared" si="14"/>
        <v>0.4201388888888889</v>
      </c>
      <c r="T90" s="92"/>
      <c r="AR90" s="16" t="s">
        <v>59</v>
      </c>
    </row>
    <row r="91" spans="17:48" x14ac:dyDescent="0.25">
      <c r="Q91" s="92"/>
      <c r="S91" s="92">
        <f t="shared" si="14"/>
        <v>0.4236111111111111</v>
      </c>
      <c r="T91" s="92"/>
      <c r="AL91" s="16" t="s">
        <v>65</v>
      </c>
      <c r="AR91" s="16" t="s">
        <v>61</v>
      </c>
    </row>
    <row r="92" spans="17:48" x14ac:dyDescent="0.25">
      <c r="Q92" s="92"/>
      <c r="S92" s="92">
        <f t="shared" si="14"/>
        <v>0.42708333333333331</v>
      </c>
      <c r="T92" s="92"/>
      <c r="AG92" s="18"/>
      <c r="AH92" s="18"/>
      <c r="AI92" s="18"/>
      <c r="AJ92" s="18"/>
      <c r="AK92" s="18"/>
      <c r="AL92" s="16" t="s">
        <v>25</v>
      </c>
      <c r="AM92" s="18"/>
      <c r="AN92" s="18"/>
      <c r="AO92" s="18"/>
      <c r="AP92" s="18"/>
      <c r="AQ92" s="18"/>
      <c r="AR92" s="18" t="s">
        <v>62</v>
      </c>
      <c r="AS92" s="18"/>
      <c r="AT92" s="18"/>
      <c r="AU92" s="18"/>
      <c r="AV92" s="18"/>
    </row>
    <row r="93" spans="17:48" x14ac:dyDescent="0.25">
      <c r="Q93" s="92"/>
      <c r="S93" s="92">
        <f t="shared" si="14"/>
        <v>0.43055555555555558</v>
      </c>
      <c r="T93" s="92"/>
      <c r="AL93" s="16" t="s">
        <v>24</v>
      </c>
      <c r="AR93" s="16" t="s">
        <v>63</v>
      </c>
    </row>
    <row r="94" spans="17:48" x14ac:dyDescent="0.25">
      <c r="Q94" s="92"/>
      <c r="S94" s="92">
        <f t="shared" si="14"/>
        <v>0.43402777777777773</v>
      </c>
      <c r="T94" s="92"/>
      <c r="AR94" s="16" t="s">
        <v>64</v>
      </c>
    </row>
    <row r="95" spans="17:48" x14ac:dyDescent="0.25">
      <c r="Q95" s="92"/>
      <c r="S95" s="92">
        <f t="shared" si="14"/>
        <v>0.4375</v>
      </c>
      <c r="T95" s="92"/>
    </row>
    <row r="96" spans="17:48" x14ac:dyDescent="0.25">
      <c r="Q96" s="92"/>
      <c r="S96" s="92">
        <f t="shared" si="14"/>
        <v>0.44097222222222227</v>
      </c>
      <c r="T96" s="92"/>
      <c r="AI96" s="93" t="s">
        <v>29</v>
      </c>
      <c r="AL96" s="94"/>
      <c r="AN96" s="16" t="s">
        <v>28</v>
      </c>
    </row>
    <row r="97" spans="17:48" x14ac:dyDescent="0.25">
      <c r="Q97" s="92"/>
      <c r="S97" s="92">
        <f t="shared" si="14"/>
        <v>0.44444444444444442</v>
      </c>
      <c r="T97" s="92"/>
      <c r="AI97" s="93" t="s">
        <v>27</v>
      </c>
      <c r="AL97" s="16" t="s">
        <v>65</v>
      </c>
      <c r="AN97" s="16" t="s">
        <v>26</v>
      </c>
    </row>
    <row r="98" spans="17:48" x14ac:dyDescent="0.25">
      <c r="Q98" s="92"/>
      <c r="S98" s="92">
        <f t="shared" si="14"/>
        <v>0.44791666666666669</v>
      </c>
      <c r="T98" s="92"/>
      <c r="AI98" s="93" t="s">
        <v>52</v>
      </c>
      <c r="AL98" s="16" t="s">
        <v>23</v>
      </c>
    </row>
    <row r="99" spans="17:48" x14ac:dyDescent="0.25">
      <c r="Q99" s="92"/>
      <c r="S99" s="92">
        <f t="shared" si="14"/>
        <v>0.4513888888888889</v>
      </c>
      <c r="T99" s="92"/>
      <c r="AG99" s="18"/>
      <c r="AH99" s="18"/>
      <c r="AI99" s="18" t="s">
        <v>51</v>
      </c>
      <c r="AJ99" s="18"/>
      <c r="AK99" s="18"/>
      <c r="AL99" s="16" t="s">
        <v>25</v>
      </c>
      <c r="AM99" s="18"/>
      <c r="AN99" s="18"/>
      <c r="AO99" s="18"/>
      <c r="AP99" s="18"/>
      <c r="AQ99" s="18"/>
      <c r="AR99" s="18" t="s">
        <v>8</v>
      </c>
      <c r="AS99" s="18"/>
      <c r="AT99" s="18"/>
      <c r="AU99" s="18"/>
      <c r="AV99" s="18"/>
    </row>
    <row r="100" spans="17:48" x14ac:dyDescent="0.25">
      <c r="Q100" s="92"/>
      <c r="S100" s="92">
        <f t="shared" si="14"/>
        <v>0</v>
      </c>
      <c r="T100" s="92"/>
      <c r="AL100" s="16" t="s">
        <v>24</v>
      </c>
      <c r="AR100" s="16" t="s">
        <v>12</v>
      </c>
    </row>
    <row r="101" spans="17:48" x14ac:dyDescent="0.25">
      <c r="Q101" s="92"/>
      <c r="S101" s="92">
        <f t="shared" si="14"/>
        <v>0</v>
      </c>
      <c r="T101" s="92"/>
      <c r="AC101" s="16" t="s">
        <v>208</v>
      </c>
      <c r="AO101" s="78" t="s">
        <v>156</v>
      </c>
      <c r="AP101" s="78"/>
      <c r="AQ101" s="16">
        <v>1</v>
      </c>
      <c r="AR101" s="16" t="s">
        <v>86</v>
      </c>
      <c r="AU101" s="78" t="s">
        <v>19</v>
      </c>
    </row>
    <row r="102" spans="17:48" x14ac:dyDescent="0.25">
      <c r="Q102" s="92"/>
      <c r="S102" s="92">
        <f t="shared" si="14"/>
        <v>0</v>
      </c>
      <c r="T102" s="92"/>
      <c r="AC102" s="16" t="s">
        <v>209</v>
      </c>
      <c r="AO102" s="78" t="s">
        <v>157</v>
      </c>
      <c r="AP102" s="78"/>
      <c r="AQ102" s="16">
        <v>2</v>
      </c>
      <c r="AR102" s="16" t="s">
        <v>87</v>
      </c>
      <c r="AU102" s="78" t="s">
        <v>142</v>
      </c>
    </row>
    <row r="103" spans="17:48" x14ac:dyDescent="0.25">
      <c r="Q103" s="92"/>
      <c r="S103" s="92">
        <f t="shared" si="14"/>
        <v>0</v>
      </c>
      <c r="T103" s="92"/>
      <c r="AI103" s="92">
        <f>TEXT(J20,"0\:00")+0</f>
        <v>0</v>
      </c>
      <c r="AO103" s="78" t="s">
        <v>158</v>
      </c>
      <c r="AP103" s="78"/>
      <c r="AQ103" s="16">
        <v>3</v>
      </c>
      <c r="AR103" s="16" t="s">
        <v>88</v>
      </c>
      <c r="AU103" s="78" t="s">
        <v>143</v>
      </c>
    </row>
    <row r="104" spans="17:48" x14ac:dyDescent="0.25">
      <c r="Q104" s="92"/>
      <c r="S104" s="92">
        <f t="shared" si="14"/>
        <v>0</v>
      </c>
      <c r="T104" s="92"/>
      <c r="AC104" s="16" t="s">
        <v>210</v>
      </c>
      <c r="AI104" s="92">
        <f>TEXT(L20,"0\:00")+0</f>
        <v>0</v>
      </c>
      <c r="AO104" s="78" t="s">
        <v>159</v>
      </c>
      <c r="AP104" s="78"/>
      <c r="AQ104" s="16">
        <v>4</v>
      </c>
      <c r="AR104" s="16" t="s">
        <v>98</v>
      </c>
      <c r="AU104" s="78" t="s">
        <v>13</v>
      </c>
    </row>
    <row r="105" spans="17:48" x14ac:dyDescent="0.25">
      <c r="Q105" s="92"/>
      <c r="S105" s="92">
        <f t="shared" si="14"/>
        <v>0</v>
      </c>
      <c r="T105" s="92"/>
      <c r="AC105" s="16" t="s">
        <v>211</v>
      </c>
      <c r="AI105" s="95">
        <f>L4*24*60</f>
        <v>100800.00000000012</v>
      </c>
      <c r="AO105" s="78" t="s">
        <v>160</v>
      </c>
      <c r="AP105" s="78"/>
      <c r="AR105" s="16" t="s">
        <v>89</v>
      </c>
      <c r="AU105" s="78" t="s">
        <v>9</v>
      </c>
    </row>
    <row r="106" spans="17:48" x14ac:dyDescent="0.25">
      <c r="Q106" s="92"/>
      <c r="S106" s="92">
        <f t="shared" si="14"/>
        <v>0</v>
      </c>
      <c r="T106" s="92"/>
      <c r="AC106" s="16" t="s">
        <v>212</v>
      </c>
      <c r="AL106" s="16" t="s">
        <v>12</v>
      </c>
      <c r="AO106" s="78" t="s">
        <v>161</v>
      </c>
      <c r="AP106" s="78"/>
      <c r="AR106" s="16" t="s">
        <v>90</v>
      </c>
      <c r="AU106" s="78" t="s">
        <v>144</v>
      </c>
    </row>
    <row r="107" spans="17:48" x14ac:dyDescent="0.25">
      <c r="Q107" s="92"/>
      <c r="S107" s="92">
        <f t="shared" si="14"/>
        <v>0</v>
      </c>
      <c r="T107" s="92"/>
      <c r="AL107" s="16" t="s">
        <v>8</v>
      </c>
      <c r="AO107" s="78" t="s">
        <v>162</v>
      </c>
      <c r="AP107" s="78"/>
      <c r="AR107" s="16" t="s">
        <v>91</v>
      </c>
      <c r="AU107" s="78" t="s">
        <v>4</v>
      </c>
    </row>
    <row r="108" spans="17:48" x14ac:dyDescent="0.25">
      <c r="Q108" s="92"/>
      <c r="S108" s="92">
        <f t="shared" si="14"/>
        <v>0</v>
      </c>
      <c r="T108" s="92"/>
      <c r="AO108" s="78" t="s">
        <v>2</v>
      </c>
      <c r="AP108" s="78"/>
      <c r="AR108" s="16" t="s">
        <v>92</v>
      </c>
      <c r="AU108" s="78" t="s">
        <v>2</v>
      </c>
    </row>
    <row r="109" spans="17:48" x14ac:dyDescent="0.25">
      <c r="Q109" s="92"/>
      <c r="S109" s="92">
        <f t="shared" si="14"/>
        <v>0</v>
      </c>
      <c r="T109" s="92"/>
      <c r="AR109" s="16" t="s">
        <v>93</v>
      </c>
    </row>
    <row r="110" spans="17:48" x14ac:dyDescent="0.25">
      <c r="Q110" s="92"/>
      <c r="S110" s="92">
        <f t="shared" si="14"/>
        <v>0</v>
      </c>
      <c r="T110" s="92"/>
      <c r="AR110" s="16" t="s">
        <v>94</v>
      </c>
    </row>
    <row r="111" spans="17:48" x14ac:dyDescent="0.25">
      <c r="Q111" s="92"/>
      <c r="S111" s="92">
        <f t="shared" si="14"/>
        <v>0</v>
      </c>
      <c r="T111" s="92"/>
      <c r="AL111" s="16">
        <v>1</v>
      </c>
      <c r="AR111" s="16" t="s">
        <v>95</v>
      </c>
    </row>
    <row r="112" spans="17:48" x14ac:dyDescent="0.25">
      <c r="Q112" s="92"/>
      <c r="S112" s="92">
        <f t="shared" si="14"/>
        <v>0</v>
      </c>
      <c r="T112" s="92"/>
      <c r="AL112" s="16">
        <v>2</v>
      </c>
      <c r="AR112" s="16" t="s">
        <v>96</v>
      </c>
    </row>
    <row r="113" spans="17:44" x14ac:dyDescent="0.25">
      <c r="Q113" s="92"/>
      <c r="S113" s="92"/>
      <c r="T113" s="92"/>
      <c r="AL113" s="16">
        <v>4</v>
      </c>
      <c r="AR113" s="16" t="s">
        <v>97</v>
      </c>
    </row>
    <row r="114" spans="17:44" x14ac:dyDescent="0.25">
      <c r="Q114" s="92"/>
      <c r="S114" s="92"/>
      <c r="T114" s="92"/>
      <c r="AL114" s="16">
        <v>4.5</v>
      </c>
    </row>
    <row r="115" spans="17:44" x14ac:dyDescent="0.25">
      <c r="Q115" s="92"/>
      <c r="S115" s="92"/>
      <c r="T115" s="92"/>
      <c r="AL115" s="16">
        <v>5</v>
      </c>
    </row>
    <row r="116" spans="17:44" x14ac:dyDescent="0.25">
      <c r="Q116" s="92"/>
      <c r="S116" s="92"/>
      <c r="T116" s="92"/>
      <c r="AL116" s="16">
        <v>6</v>
      </c>
    </row>
    <row r="117" spans="17:44" x14ac:dyDescent="0.25">
      <c r="Q117" s="92"/>
      <c r="S117" s="92"/>
      <c r="T117" s="92"/>
    </row>
    <row r="120" spans="17:44" x14ac:dyDescent="0.25">
      <c r="AR120" s="16" t="s">
        <v>16</v>
      </c>
    </row>
    <row r="121" spans="17:44" x14ac:dyDescent="0.25">
      <c r="AR121" s="16" t="s">
        <v>188</v>
      </c>
    </row>
    <row r="122" spans="17:44" x14ac:dyDescent="0.25">
      <c r="AR122" s="16" t="s">
        <v>20</v>
      </c>
    </row>
    <row r="123" spans="17:44" x14ac:dyDescent="0.25">
      <c r="AR123" s="16" t="s">
        <v>187</v>
      </c>
    </row>
    <row r="124" spans="17:44" x14ac:dyDescent="0.25">
      <c r="AR124" s="16" t="s">
        <v>184</v>
      </c>
    </row>
    <row r="125" spans="17:44" x14ac:dyDescent="0.25">
      <c r="AR125" s="16" t="s">
        <v>15</v>
      </c>
    </row>
    <row r="126" spans="17:44" x14ac:dyDescent="0.25">
      <c r="AR126" s="16" t="s">
        <v>185</v>
      </c>
    </row>
    <row r="127" spans="17:44" x14ac:dyDescent="0.25">
      <c r="AR127" s="16" t="s">
        <v>14</v>
      </c>
    </row>
    <row r="128" spans="17:44" x14ac:dyDescent="0.25">
      <c r="AR128" s="16" t="s">
        <v>186</v>
      </c>
    </row>
    <row r="129" spans="44:44" x14ac:dyDescent="0.25">
      <c r="AR129" s="16" t="s">
        <v>10</v>
      </c>
    </row>
    <row r="130" spans="44:44" x14ac:dyDescent="0.25">
      <c r="AR130" s="16" t="s">
        <v>6</v>
      </c>
    </row>
    <row r="131" spans="44:44" x14ac:dyDescent="0.25">
      <c r="AR131" s="16" t="s">
        <v>5</v>
      </c>
    </row>
    <row r="132" spans="44:44" x14ac:dyDescent="0.25">
      <c r="AR132" s="16" t="s">
        <v>3</v>
      </c>
    </row>
    <row r="133" spans="44:44" x14ac:dyDescent="0.25">
      <c r="AR133" s="16" t="s">
        <v>167</v>
      </c>
    </row>
    <row r="134" spans="44:44" x14ac:dyDescent="0.25">
      <c r="AR134" s="16" t="s">
        <v>164</v>
      </c>
    </row>
    <row r="135" spans="44:44" x14ac:dyDescent="0.25">
      <c r="AR135" s="16" t="s">
        <v>163</v>
      </c>
    </row>
    <row r="136" spans="44:44" x14ac:dyDescent="0.25">
      <c r="AR136" s="16" t="s">
        <v>165</v>
      </c>
    </row>
    <row r="137" spans="44:44" x14ac:dyDescent="0.25">
      <c r="AR137" s="16" t="s">
        <v>166</v>
      </c>
    </row>
    <row r="138" spans="44:44" x14ac:dyDescent="0.25">
      <c r="AR138" s="16" t="s">
        <v>171</v>
      </c>
    </row>
    <row r="139" spans="44:44" x14ac:dyDescent="0.25">
      <c r="AR139" s="16" t="s">
        <v>1</v>
      </c>
    </row>
    <row r="140" spans="44:44" x14ac:dyDescent="0.25">
      <c r="AR140" s="16" t="s">
        <v>0</v>
      </c>
    </row>
    <row r="141" spans="44:44" x14ac:dyDescent="0.25">
      <c r="AR141" s="16" t="s">
        <v>168</v>
      </c>
    </row>
    <row r="142" spans="44:44" x14ac:dyDescent="0.25">
      <c r="AR142" s="16" t="s">
        <v>169</v>
      </c>
    </row>
    <row r="143" spans="44:44" x14ac:dyDescent="0.25">
      <c r="AR143" s="16" t="s">
        <v>170</v>
      </c>
    </row>
  </sheetData>
  <sheetProtection algorithmName="SHA-512" hashValue="FAFVJDN4KgWIfR7z1kei9oqauEyK5gRgd5d1CMm1K91C6Wj3ys+gYK0VDuX0TcciOFylqXV7hNWZVUglTXMqSw==" saltValue="tFqug9Q0fVhyD4Vh2kKADQ==" spinCount="100000" sheet="1" objects="1" scenarios="1" formatRows="0"/>
  <mergeCells count="441">
    <mergeCell ref="B75:N76"/>
    <mergeCell ref="P10:AI10"/>
    <mergeCell ref="R13:Y13"/>
    <mergeCell ref="AD22:AE22"/>
    <mergeCell ref="A17:N17"/>
    <mergeCell ref="A18:N18"/>
    <mergeCell ref="A19:N19"/>
    <mergeCell ref="Y24:AC24"/>
    <mergeCell ref="AD24:AE24"/>
    <mergeCell ref="P21:X21"/>
    <mergeCell ref="J22:M22"/>
    <mergeCell ref="B24:F24"/>
    <mergeCell ref="G24:H24"/>
    <mergeCell ref="J24:M24"/>
    <mergeCell ref="A20:A27"/>
    <mergeCell ref="B20:F20"/>
    <mergeCell ref="G20:H20"/>
    <mergeCell ref="L20:M20"/>
    <mergeCell ref="N20:N27"/>
    <mergeCell ref="B21:C21"/>
    <mergeCell ref="P20:X20"/>
    <mergeCell ref="Y20:AE20"/>
    <mergeCell ref="P18:AI18"/>
    <mergeCell ref="R12:Y12"/>
    <mergeCell ref="P24:X24"/>
    <mergeCell ref="BQ65:BW65"/>
    <mergeCell ref="D74:L74"/>
    <mergeCell ref="L77:N77"/>
    <mergeCell ref="J13:K13"/>
    <mergeCell ref="J14:K14"/>
    <mergeCell ref="J15:K15"/>
    <mergeCell ref="J23:K23"/>
    <mergeCell ref="BQ69:BW69"/>
    <mergeCell ref="Z57:AA57"/>
    <mergeCell ref="AB57:AC57"/>
    <mergeCell ref="A70:N70"/>
    <mergeCell ref="B72:D72"/>
    <mergeCell ref="E72:E73"/>
    <mergeCell ref="F72:J72"/>
    <mergeCell ref="K72:K73"/>
    <mergeCell ref="B73:D73"/>
    <mergeCell ref="F73:J73"/>
    <mergeCell ref="B69:C69"/>
    <mergeCell ref="F69:G69"/>
    <mergeCell ref="H69:I69"/>
    <mergeCell ref="L69:M69"/>
    <mergeCell ref="L72:M72"/>
    <mergeCell ref="L73:M73"/>
    <mergeCell ref="B68:C68"/>
    <mergeCell ref="F68:G68"/>
    <mergeCell ref="H68:I68"/>
    <mergeCell ref="L68:M68"/>
    <mergeCell ref="BQ66:BW66"/>
    <mergeCell ref="BQ64:BW64"/>
    <mergeCell ref="D60:E60"/>
    <mergeCell ref="F60:H60"/>
    <mergeCell ref="J60:K60"/>
    <mergeCell ref="A61:N61"/>
    <mergeCell ref="A62:N62"/>
    <mergeCell ref="A63:N63"/>
    <mergeCell ref="A64:A69"/>
    <mergeCell ref="B65:C65"/>
    <mergeCell ref="F65:G65"/>
    <mergeCell ref="H65:I65"/>
    <mergeCell ref="L65:M65"/>
    <mergeCell ref="BY65:BZ65"/>
    <mergeCell ref="CA65:CC65"/>
    <mergeCell ref="B64:C64"/>
    <mergeCell ref="F64:G64"/>
    <mergeCell ref="H64:I64"/>
    <mergeCell ref="L64:M64"/>
    <mergeCell ref="N64:N69"/>
    <mergeCell ref="B66:C66"/>
    <mergeCell ref="F66:G66"/>
    <mergeCell ref="H66:I66"/>
    <mergeCell ref="L66:M66"/>
    <mergeCell ref="BY66:BZ66"/>
    <mergeCell ref="CA66:CC66"/>
    <mergeCell ref="B67:C67"/>
    <mergeCell ref="F67:G67"/>
    <mergeCell ref="H67:I67"/>
    <mergeCell ref="L67:M67"/>
    <mergeCell ref="BQ67:BW67"/>
    <mergeCell ref="BY67:BZ67"/>
    <mergeCell ref="CA67:CC67"/>
    <mergeCell ref="BY69:BZ69"/>
    <mergeCell ref="CA69:CC69"/>
    <mergeCell ref="BX64:BZ64"/>
    <mergeCell ref="CA64:CC64"/>
    <mergeCell ref="L58:M58"/>
    <mergeCell ref="B59:M59"/>
    <mergeCell ref="X56:Y56"/>
    <mergeCell ref="Z56:AA56"/>
    <mergeCell ref="AB56:AC56"/>
    <mergeCell ref="AF56:AG56"/>
    <mergeCell ref="AH56:AI56"/>
    <mergeCell ref="P57:Q57"/>
    <mergeCell ref="R57:S57"/>
    <mergeCell ref="T57:U57"/>
    <mergeCell ref="V57:W57"/>
    <mergeCell ref="X57:Y57"/>
    <mergeCell ref="AD57:AE57"/>
    <mergeCell ref="AF57:AG57"/>
    <mergeCell ref="AF55:AG55"/>
    <mergeCell ref="AH55:AI55"/>
    <mergeCell ref="L56:M56"/>
    <mergeCell ref="P56:Q56"/>
    <mergeCell ref="R56:S56"/>
    <mergeCell ref="T56:U56"/>
    <mergeCell ref="V56:W56"/>
    <mergeCell ref="AD56:AE56"/>
    <mergeCell ref="AH57:AI57"/>
    <mergeCell ref="L55:M55"/>
    <mergeCell ref="P55:Q55"/>
    <mergeCell ref="R55:S55"/>
    <mergeCell ref="T55:U55"/>
    <mergeCell ref="V55:W55"/>
    <mergeCell ref="AD55:AE55"/>
    <mergeCell ref="X55:Y55"/>
    <mergeCell ref="Z55:AA55"/>
    <mergeCell ref="AB55:AC55"/>
    <mergeCell ref="AF53:AG53"/>
    <mergeCell ref="AH53:AI53"/>
    <mergeCell ref="L54:M54"/>
    <mergeCell ref="P54:Q54"/>
    <mergeCell ref="R54:S54"/>
    <mergeCell ref="T54:U54"/>
    <mergeCell ref="V54:W54"/>
    <mergeCell ref="AD54:AE54"/>
    <mergeCell ref="X54:Y54"/>
    <mergeCell ref="Z54:AA54"/>
    <mergeCell ref="AB54:AC54"/>
    <mergeCell ref="AF54:AG54"/>
    <mergeCell ref="AH54:AI54"/>
    <mergeCell ref="L53:M53"/>
    <mergeCell ref="P53:Q53"/>
    <mergeCell ref="R53:S53"/>
    <mergeCell ref="T53:U53"/>
    <mergeCell ref="V53:W53"/>
    <mergeCell ref="AD53:AE53"/>
    <mergeCell ref="X53:Y53"/>
    <mergeCell ref="Z53:AA53"/>
    <mergeCell ref="AB53:AC53"/>
    <mergeCell ref="AF51:AG51"/>
    <mergeCell ref="AH51:AI51"/>
    <mergeCell ref="L52:M52"/>
    <mergeCell ref="P52:Q52"/>
    <mergeCell ref="R52:S52"/>
    <mergeCell ref="T52:U52"/>
    <mergeCell ref="V52:W52"/>
    <mergeCell ref="AD52:AE52"/>
    <mergeCell ref="X52:Y52"/>
    <mergeCell ref="Z52:AA52"/>
    <mergeCell ref="AB52:AC52"/>
    <mergeCell ref="AF52:AG52"/>
    <mergeCell ref="AH52:AI52"/>
    <mergeCell ref="L51:M51"/>
    <mergeCell ref="P51:Q51"/>
    <mergeCell ref="R51:S51"/>
    <mergeCell ref="T51:U51"/>
    <mergeCell ref="V51:W51"/>
    <mergeCell ref="AD51:AE51"/>
    <mergeCell ref="X51:Y51"/>
    <mergeCell ref="Z51:AA51"/>
    <mergeCell ref="AB51:AC51"/>
    <mergeCell ref="AF49:AG49"/>
    <mergeCell ref="AH49:AI49"/>
    <mergeCell ref="L50:M50"/>
    <mergeCell ref="P50:Q50"/>
    <mergeCell ref="R50:S50"/>
    <mergeCell ref="T50:U50"/>
    <mergeCell ref="V50:W50"/>
    <mergeCell ref="AD50:AE50"/>
    <mergeCell ref="X50:Y50"/>
    <mergeCell ref="Z50:AA50"/>
    <mergeCell ref="AB50:AC50"/>
    <mergeCell ref="AF50:AG50"/>
    <mergeCell ref="AH50:AI50"/>
    <mergeCell ref="L49:M49"/>
    <mergeCell ref="P49:Q49"/>
    <mergeCell ref="R49:S49"/>
    <mergeCell ref="T49:U49"/>
    <mergeCell ref="V49:W49"/>
    <mergeCell ref="AD49:AE49"/>
    <mergeCell ref="X49:Y49"/>
    <mergeCell ref="Z49:AA49"/>
    <mergeCell ref="AB49:AC49"/>
    <mergeCell ref="AF47:AG47"/>
    <mergeCell ref="AH47:AI47"/>
    <mergeCell ref="L48:M48"/>
    <mergeCell ref="P48:Q48"/>
    <mergeCell ref="R48:S48"/>
    <mergeCell ref="T48:U48"/>
    <mergeCell ref="V48:W48"/>
    <mergeCell ref="AD48:AE48"/>
    <mergeCell ref="X48:Y48"/>
    <mergeCell ref="Z48:AA48"/>
    <mergeCell ref="AB48:AC48"/>
    <mergeCell ref="AF48:AG48"/>
    <mergeCell ref="AH48:AI48"/>
    <mergeCell ref="L47:M47"/>
    <mergeCell ref="P47:Q47"/>
    <mergeCell ref="R47:S47"/>
    <mergeCell ref="T47:U47"/>
    <mergeCell ref="V47:W47"/>
    <mergeCell ref="AD47:AE47"/>
    <mergeCell ref="X47:Y47"/>
    <mergeCell ref="Z47:AA47"/>
    <mergeCell ref="AB47:AC47"/>
    <mergeCell ref="AF45:AG45"/>
    <mergeCell ref="AH45:AI45"/>
    <mergeCell ref="L46:M46"/>
    <mergeCell ref="P46:Q46"/>
    <mergeCell ref="R46:S46"/>
    <mergeCell ref="T46:U46"/>
    <mergeCell ref="V46:W46"/>
    <mergeCell ref="AD46:AE46"/>
    <mergeCell ref="X46:Y46"/>
    <mergeCell ref="Z46:AA46"/>
    <mergeCell ref="AB46:AC46"/>
    <mergeCell ref="AF46:AG46"/>
    <mergeCell ref="AH46:AI46"/>
    <mergeCell ref="L45:M45"/>
    <mergeCell ref="P45:Q45"/>
    <mergeCell ref="R45:S45"/>
    <mergeCell ref="T45:U45"/>
    <mergeCell ref="V45:W45"/>
    <mergeCell ref="AD45:AE45"/>
    <mergeCell ref="X45:Y45"/>
    <mergeCell ref="Z45:AA45"/>
    <mergeCell ref="AB45:AC45"/>
    <mergeCell ref="AF43:AG43"/>
    <mergeCell ref="AH43:AI43"/>
    <mergeCell ref="L44:M44"/>
    <mergeCell ref="P44:Q44"/>
    <mergeCell ref="R44:S44"/>
    <mergeCell ref="T44:U44"/>
    <mergeCell ref="V44:W44"/>
    <mergeCell ref="AD44:AE44"/>
    <mergeCell ref="X44:Y44"/>
    <mergeCell ref="Z44:AA44"/>
    <mergeCell ref="AB44:AC44"/>
    <mergeCell ref="AF44:AG44"/>
    <mergeCell ref="AH44:AI44"/>
    <mergeCell ref="L43:M43"/>
    <mergeCell ref="P43:Q43"/>
    <mergeCell ref="R43:S43"/>
    <mergeCell ref="T43:U43"/>
    <mergeCell ref="V43:W43"/>
    <mergeCell ref="AD43:AE43"/>
    <mergeCell ref="X43:Y43"/>
    <mergeCell ref="Z43:AA43"/>
    <mergeCell ref="AB43:AC43"/>
    <mergeCell ref="AF41:AG41"/>
    <mergeCell ref="AH41:AI41"/>
    <mergeCell ref="L42:M42"/>
    <mergeCell ref="P42:Q42"/>
    <mergeCell ref="R42:S42"/>
    <mergeCell ref="T42:U42"/>
    <mergeCell ref="V42:W42"/>
    <mergeCell ref="AD42:AE42"/>
    <mergeCell ref="X42:Y42"/>
    <mergeCell ref="Z42:AA42"/>
    <mergeCell ref="AB42:AC42"/>
    <mergeCell ref="AF42:AG42"/>
    <mergeCell ref="AH42:AI42"/>
    <mergeCell ref="L41:M41"/>
    <mergeCell ref="P41:Q41"/>
    <mergeCell ref="R41:S41"/>
    <mergeCell ref="T41:U41"/>
    <mergeCell ref="V41:W41"/>
    <mergeCell ref="AD41:AE41"/>
    <mergeCell ref="X41:Y41"/>
    <mergeCell ref="Z41:AA41"/>
    <mergeCell ref="AB41:AC41"/>
    <mergeCell ref="AF39:AG39"/>
    <mergeCell ref="AH39:AI39"/>
    <mergeCell ref="L40:M40"/>
    <mergeCell ref="P40:Q40"/>
    <mergeCell ref="R40:S40"/>
    <mergeCell ref="T40:U40"/>
    <mergeCell ref="V40:W40"/>
    <mergeCell ref="AD40:AE40"/>
    <mergeCell ref="X40:Y40"/>
    <mergeCell ref="Z40:AA40"/>
    <mergeCell ref="AB40:AC40"/>
    <mergeCell ref="AF40:AG40"/>
    <mergeCell ref="AH40:AI40"/>
    <mergeCell ref="L39:M39"/>
    <mergeCell ref="P39:Q39"/>
    <mergeCell ref="R39:S39"/>
    <mergeCell ref="T39:U39"/>
    <mergeCell ref="V39:W39"/>
    <mergeCell ref="AD39:AE39"/>
    <mergeCell ref="X39:Y39"/>
    <mergeCell ref="Z39:AA39"/>
    <mergeCell ref="AB39:AC39"/>
    <mergeCell ref="AF37:AG37"/>
    <mergeCell ref="AH37:AI37"/>
    <mergeCell ref="L38:M38"/>
    <mergeCell ref="P38:Q38"/>
    <mergeCell ref="R38:S38"/>
    <mergeCell ref="T38:U38"/>
    <mergeCell ref="V38:W38"/>
    <mergeCell ref="AD38:AE38"/>
    <mergeCell ref="X38:Y38"/>
    <mergeCell ref="Z38:AA38"/>
    <mergeCell ref="AB38:AC38"/>
    <mergeCell ref="AF38:AG38"/>
    <mergeCell ref="AH38:AI38"/>
    <mergeCell ref="L37:M37"/>
    <mergeCell ref="P37:Q37"/>
    <mergeCell ref="R37:S37"/>
    <mergeCell ref="T37:U37"/>
    <mergeCell ref="V37:W37"/>
    <mergeCell ref="AD37:AE37"/>
    <mergeCell ref="X37:Y37"/>
    <mergeCell ref="Z37:AA37"/>
    <mergeCell ref="AB37:AC37"/>
    <mergeCell ref="AF35:AG35"/>
    <mergeCell ref="AH35:AI35"/>
    <mergeCell ref="L36:M36"/>
    <mergeCell ref="P36:Q36"/>
    <mergeCell ref="R36:S36"/>
    <mergeCell ref="T36:U36"/>
    <mergeCell ref="V36:W36"/>
    <mergeCell ref="AD36:AE36"/>
    <mergeCell ref="X36:Y36"/>
    <mergeCell ref="Z36:AA36"/>
    <mergeCell ref="AB36:AC36"/>
    <mergeCell ref="AF36:AG36"/>
    <mergeCell ref="AH36:AI36"/>
    <mergeCell ref="L35:M35"/>
    <mergeCell ref="P35:Q35"/>
    <mergeCell ref="R35:S35"/>
    <mergeCell ref="T35:U35"/>
    <mergeCell ref="V35:W35"/>
    <mergeCell ref="AD35:AE35"/>
    <mergeCell ref="X35:Y35"/>
    <mergeCell ref="Z35:AA35"/>
    <mergeCell ref="AB35:AC35"/>
    <mergeCell ref="AB33:AC33"/>
    <mergeCell ref="AF33:AG33"/>
    <mergeCell ref="AH33:AI33"/>
    <mergeCell ref="L34:M34"/>
    <mergeCell ref="P34:Q34"/>
    <mergeCell ref="R34:S34"/>
    <mergeCell ref="T34:U34"/>
    <mergeCell ref="V34:W34"/>
    <mergeCell ref="X34:Y34"/>
    <mergeCell ref="Z34:AA34"/>
    <mergeCell ref="AB34:AC34"/>
    <mergeCell ref="AF34:AG34"/>
    <mergeCell ref="AH34:AI34"/>
    <mergeCell ref="AD33:AE33"/>
    <mergeCell ref="AD34:AE34"/>
    <mergeCell ref="L32:M32"/>
    <mergeCell ref="L33:M33"/>
    <mergeCell ref="P33:Q33"/>
    <mergeCell ref="R33:S33"/>
    <mergeCell ref="T33:U33"/>
    <mergeCell ref="V33:W33"/>
    <mergeCell ref="V31:W31"/>
    <mergeCell ref="X31:Y31"/>
    <mergeCell ref="Z31:AA31"/>
    <mergeCell ref="X33:Y33"/>
    <mergeCell ref="Z33:AA33"/>
    <mergeCell ref="AB31:AC31"/>
    <mergeCell ref="AF31:AG31"/>
    <mergeCell ref="AH31:AI31"/>
    <mergeCell ref="A28:N28"/>
    <mergeCell ref="A30:N30"/>
    <mergeCell ref="L31:M31"/>
    <mergeCell ref="P31:Q31"/>
    <mergeCell ref="R31:S31"/>
    <mergeCell ref="T31:U31"/>
    <mergeCell ref="P29:AI29"/>
    <mergeCell ref="AD31:AE31"/>
    <mergeCell ref="J8:K8"/>
    <mergeCell ref="M8:N8"/>
    <mergeCell ref="B22:F22"/>
    <mergeCell ref="B25:F25"/>
    <mergeCell ref="G25:H25"/>
    <mergeCell ref="J25:M27"/>
    <mergeCell ref="B26:F26"/>
    <mergeCell ref="G26:H26"/>
    <mergeCell ref="B27:F27"/>
    <mergeCell ref="G27:H27"/>
    <mergeCell ref="G22:H22"/>
    <mergeCell ref="B23:F23"/>
    <mergeCell ref="G23:H23"/>
    <mergeCell ref="B16:C16"/>
    <mergeCell ref="B15:F15"/>
    <mergeCell ref="A4:C4"/>
    <mergeCell ref="D4:I4"/>
    <mergeCell ref="J4:K4"/>
    <mergeCell ref="M4:N4"/>
    <mergeCell ref="A5:C5"/>
    <mergeCell ref="D5:I5"/>
    <mergeCell ref="J5:K5"/>
    <mergeCell ref="L5:N5"/>
    <mergeCell ref="P13:Q13"/>
    <mergeCell ref="A10:N10"/>
    <mergeCell ref="A11:N11"/>
    <mergeCell ref="A12:A16"/>
    <mergeCell ref="B13:F13"/>
    <mergeCell ref="J12:M12"/>
    <mergeCell ref="A9:C9"/>
    <mergeCell ref="D9:E9"/>
    <mergeCell ref="F9:G9"/>
    <mergeCell ref="H9:I9"/>
    <mergeCell ref="J9:K9"/>
    <mergeCell ref="L9:N9"/>
    <mergeCell ref="J7:K7"/>
    <mergeCell ref="L7:N7"/>
    <mergeCell ref="A8:C8"/>
    <mergeCell ref="D8:I8"/>
    <mergeCell ref="P23:X23"/>
    <mergeCell ref="P22:X22"/>
    <mergeCell ref="Y21:AC21"/>
    <mergeCell ref="Y22:AC22"/>
    <mergeCell ref="Y23:AE23"/>
    <mergeCell ref="AD21:AE21"/>
    <mergeCell ref="A1:J2"/>
    <mergeCell ref="K1:N2"/>
    <mergeCell ref="A3:C3"/>
    <mergeCell ref="D3:I3"/>
    <mergeCell ref="J3:K3"/>
    <mergeCell ref="L3:N3"/>
    <mergeCell ref="P12:Q12"/>
    <mergeCell ref="N12:N16"/>
    <mergeCell ref="B12:F12"/>
    <mergeCell ref="G12:H12"/>
    <mergeCell ref="J16:K16"/>
    <mergeCell ref="B14:F14"/>
    <mergeCell ref="A6:C6"/>
    <mergeCell ref="D6:I6"/>
    <mergeCell ref="J6:K6"/>
    <mergeCell ref="L6:N6"/>
    <mergeCell ref="A7:C7"/>
    <mergeCell ref="D7:I7"/>
  </mergeCells>
  <conditionalFormatting sqref="Z34:AA56">
    <cfRule type="expression" dxfId="67" priority="35">
      <formula>$AA$32=""</formula>
    </cfRule>
    <cfRule type="expression" dxfId="66" priority="62">
      <formula>Z34&lt;$AA$32</formula>
    </cfRule>
  </conditionalFormatting>
  <conditionalFormatting sqref="AB34:AC56">
    <cfRule type="expression" dxfId="65" priority="34">
      <formula>$AC$32=""</formula>
    </cfRule>
    <cfRule type="expression" dxfId="64" priority="61">
      <formula>AB34&lt;$AC$32</formula>
    </cfRule>
  </conditionalFormatting>
  <conditionalFormatting sqref="X34:X56">
    <cfRule type="expression" dxfId="63" priority="60">
      <formula>X34&lt;$Y$32</formula>
    </cfRule>
  </conditionalFormatting>
  <conditionalFormatting sqref="P34:Q56">
    <cfRule type="expression" dxfId="62" priority="41">
      <formula>$Q$32=""</formula>
    </cfRule>
    <cfRule type="expression" dxfId="61" priority="53">
      <formula>P34&lt;$Q$32</formula>
    </cfRule>
  </conditionalFormatting>
  <conditionalFormatting sqref="T35:T56">
    <cfRule type="expression" dxfId="60" priority="51">
      <formula>T35&lt;$U$32</formula>
    </cfRule>
  </conditionalFormatting>
  <conditionalFormatting sqref="V35:V56">
    <cfRule type="expression" dxfId="59" priority="44">
      <formula>V35&lt;$W$32</formula>
    </cfRule>
    <cfRule type="expression" dxfId="58" priority="49">
      <formula>V35&lt;10</formula>
    </cfRule>
    <cfRule type="expression" dxfId="57" priority="50">
      <formula>V35&gt;9.999</formula>
    </cfRule>
  </conditionalFormatting>
  <conditionalFormatting sqref="AF34:AF56">
    <cfRule type="expression" dxfId="56" priority="47">
      <formula>AF34&lt;$AG$32</formula>
    </cfRule>
  </conditionalFormatting>
  <conditionalFormatting sqref="AH34:AH56">
    <cfRule type="expression" dxfId="55" priority="46">
      <formula>AH34&lt;$AI$32</formula>
    </cfRule>
  </conditionalFormatting>
  <conditionalFormatting sqref="V34">
    <cfRule type="expression" dxfId="54" priority="45">
      <formula>V34&lt;10</formula>
    </cfRule>
    <cfRule type="expression" dxfId="53" priority="48">
      <formula>V34&gt;=10</formula>
    </cfRule>
  </conditionalFormatting>
  <conditionalFormatting sqref="AF34:AG56">
    <cfRule type="expression" dxfId="52" priority="42">
      <formula>$AG$32=""</formula>
    </cfRule>
  </conditionalFormatting>
  <conditionalFormatting sqref="R34:S56">
    <cfRule type="expression" dxfId="51" priority="40">
      <formula>$S$32=""</formula>
    </cfRule>
    <cfRule type="expression" dxfId="50" priority="52">
      <formula>R34&lt;$S$32</formula>
    </cfRule>
  </conditionalFormatting>
  <conditionalFormatting sqref="T34:U56">
    <cfRule type="expression" dxfId="49" priority="39">
      <formula>$U$32=""</formula>
    </cfRule>
  </conditionalFormatting>
  <conditionalFormatting sqref="AH34:AI56">
    <cfRule type="expression" dxfId="48" priority="38">
      <formula>$AI$32=""</formula>
    </cfRule>
  </conditionalFormatting>
  <conditionalFormatting sqref="V34:W56">
    <cfRule type="expression" dxfId="47" priority="37">
      <formula>$W$32=""</formula>
    </cfRule>
  </conditionalFormatting>
  <conditionalFormatting sqref="X34:Y56">
    <cfRule type="expression" dxfId="46" priority="36">
      <formula>$Y$32=""</formula>
    </cfRule>
  </conditionalFormatting>
  <conditionalFormatting sqref="AD34:AE56">
    <cfRule type="expression" dxfId="45" priority="12">
      <formula>AD34=-0.0001</formula>
    </cfRule>
    <cfRule type="expression" dxfId="44" priority="13">
      <formula>$AE$32=""</formula>
    </cfRule>
  </conditionalFormatting>
  <conditionalFormatting sqref="AD34:AE56">
    <cfRule type="expression" dxfId="43" priority="15">
      <formula>AD34&gt;=$AE$32</formula>
    </cfRule>
  </conditionalFormatting>
  <conditionalFormatting sqref="K33:K58">
    <cfRule type="expression" dxfId="42" priority="10">
      <formula>K33&gt;=100</formula>
    </cfRule>
  </conditionalFormatting>
  <conditionalFormatting sqref="P23:AE23 P21:X22 AD21:AE22 P24:X24 AD24:AE24">
    <cfRule type="expression" dxfId="41" priority="7">
      <formula>$Y$20="No"</formula>
    </cfRule>
  </conditionalFormatting>
  <conditionalFormatting sqref="P21:X21 AD21:AE21">
    <cfRule type="expression" dxfId="40" priority="5">
      <formula>$Y$20="No"</formula>
    </cfRule>
  </conditionalFormatting>
  <conditionalFormatting sqref="Y21:AC21">
    <cfRule type="expression" dxfId="39" priority="4">
      <formula>$Y$20="No"</formula>
    </cfRule>
  </conditionalFormatting>
  <conditionalFormatting sqref="Y21:AC21">
    <cfRule type="expression" dxfId="38" priority="3">
      <formula>$Y$20="No"</formula>
    </cfRule>
  </conditionalFormatting>
  <conditionalFormatting sqref="Y22:AC22">
    <cfRule type="expression" dxfId="37" priority="2">
      <formula>$Y$20="No"</formula>
    </cfRule>
  </conditionalFormatting>
  <conditionalFormatting sqref="Y24:AC24">
    <cfRule type="expression" dxfId="36" priority="1">
      <formula>$Y$20="No"</formula>
    </cfRule>
  </conditionalFormatting>
  <conditionalFormatting sqref="K33:K46">
    <cfRule type="expression" dxfId="35" priority="54">
      <formula>K33&gt;=10</formula>
    </cfRule>
    <cfRule type="expression" dxfId="34" priority="55">
      <formula>K33&lt;10</formula>
    </cfRule>
  </conditionalFormatting>
  <dataValidations count="14">
    <dataValidation type="list" allowBlank="1" showInputMessage="1" showErrorMessage="1" sqref="J65:J67 D65:D67">
      <formula1>$AQ$100:$AQ$104</formula1>
    </dataValidation>
    <dataValidation type="list" allowBlank="1" showInputMessage="1" showErrorMessage="1" sqref="L65:M67 F65:G67">
      <formula1>$AU$100:$AU$108</formula1>
    </dataValidation>
    <dataValidation type="list" allowBlank="1" showInputMessage="1" showErrorMessage="1" sqref="K65:K67 E65:E67">
      <formula1>$AO$100:$AO$108</formula1>
    </dataValidation>
    <dataValidation type="list" allowBlank="1" showInputMessage="1" showErrorMessage="1" sqref="CA65:CC69">
      <formula1>$AU$101:$AU$108</formula1>
    </dataValidation>
    <dataValidation type="list" allowBlank="1" showInputMessage="1" showErrorMessage="1" sqref="BQ65:BQ69">
      <formula1>$AR$101:$AR$113</formula1>
    </dataValidation>
    <dataValidation type="list" allowBlank="1" showInputMessage="1" showErrorMessage="1" sqref="BX65:BX69">
      <formula1>$AQ$101:$AQ$104</formula1>
    </dataValidation>
    <dataValidation type="list" allowBlank="1" showInputMessage="1" showErrorMessage="1" sqref="BY65:BY69">
      <formula1>$AO$101:$AO$108</formula1>
    </dataValidation>
    <dataValidation type="list" allowBlank="1" showInputMessage="1" showErrorMessage="1" sqref="AJ14">
      <formula1>$AR$99:$AR$100</formula1>
    </dataValidation>
    <dataValidation type="list" allowBlank="1" showInputMessage="1" showErrorMessage="1" sqref="D7 A7 G27 Y20:AE20">
      <formula1>$AI$98:$AI$99</formula1>
    </dataValidation>
    <dataValidation type="list" allowBlank="1" showInputMessage="1" showErrorMessage="1" sqref="D60">
      <formula1>$AL$97:$AL$100</formula1>
    </dataValidation>
    <dataValidation type="list" allowBlank="1" showInputMessage="1" showErrorMessage="1" sqref="H65:I67 B65:C67">
      <formula1>$AR$119:$AR$143</formula1>
    </dataValidation>
    <dataValidation type="list" allowBlank="1" showInputMessage="1" showErrorMessage="1" sqref="G20:H20">
      <formula1>$AL$91:$AL$93</formula1>
    </dataValidation>
    <dataValidation type="list" allowBlank="1" showInputMessage="1" showErrorMessage="1" sqref="Y23">
      <formula1>$AC$104:$AC$106</formula1>
    </dataValidation>
    <dataValidation type="list" allowBlank="1" showInputMessage="1" showErrorMessage="1" sqref="L13">
      <formula1>$AL$111:$AL$116</formula1>
    </dataValidation>
  </dataValidations>
  <printOptions horizontalCentered="1"/>
  <pageMargins left="0.5" right="0.5" top="0.5" bottom="0.5" header="0.5" footer="0.5"/>
  <pageSetup scale="6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5"/>
  <sheetViews>
    <sheetView showGridLines="0" tabSelected="1" showRuler="0" zoomScale="70" zoomScaleNormal="70" zoomScalePageLayoutView="85" workbookViewId="0">
      <selection activeCell="A74" sqref="A74:XFD75"/>
    </sheetView>
  </sheetViews>
  <sheetFormatPr defaultColWidth="9.125" defaultRowHeight="14.25" x14ac:dyDescent="0.25"/>
  <cols>
    <col min="1" max="1" width="6.875" style="16" customWidth="1"/>
    <col min="2" max="3" width="11.125" style="16" customWidth="1"/>
    <col min="4" max="4" width="9.5" style="16" customWidth="1"/>
    <col min="5" max="5" width="10.5" style="16" bestFit="1" customWidth="1"/>
    <col min="6" max="6" width="9.5" style="16" customWidth="1"/>
    <col min="7" max="7" width="8.875" style="16" customWidth="1"/>
    <col min="8" max="10" width="11.125" style="16" customWidth="1"/>
    <col min="11" max="11" width="10.5" style="16" customWidth="1"/>
    <col min="12" max="12" width="11.5" style="16" customWidth="1"/>
    <col min="13" max="13" width="4.875" style="16" customWidth="1"/>
    <col min="14" max="14" width="5.875" style="16" customWidth="1"/>
    <col min="15" max="15" width="9.125" style="16" customWidth="1"/>
    <col min="16" max="22" width="4.875" style="16" customWidth="1"/>
    <col min="23" max="23" width="5.125" style="16" customWidth="1"/>
    <col min="24" max="27" width="4.875" style="16" customWidth="1"/>
    <col min="28" max="29" width="5.125" style="16" customWidth="1"/>
    <col min="30" max="31" width="6.875" style="16" customWidth="1"/>
    <col min="32" max="35" width="4.875" style="16" customWidth="1"/>
    <col min="36" max="52" width="9.125" style="16" customWidth="1"/>
    <col min="53" max="16384" width="9.125" style="16"/>
  </cols>
  <sheetData>
    <row r="1" spans="1:39" ht="44.25" customHeight="1" thickTop="1" x14ac:dyDescent="0.25">
      <c r="A1" s="195" t="s">
        <v>145</v>
      </c>
      <c r="B1" s="196"/>
      <c r="C1" s="196"/>
      <c r="D1" s="196"/>
      <c r="E1" s="196"/>
      <c r="F1" s="196"/>
      <c r="G1" s="196"/>
      <c r="H1" s="196"/>
      <c r="I1" s="196"/>
      <c r="J1" s="196"/>
      <c r="K1" s="199"/>
      <c r="L1" s="199"/>
      <c r="M1" s="199"/>
      <c r="N1" s="200"/>
    </row>
    <row r="2" spans="1:39" ht="12.75" customHeight="1" thickBot="1" x14ac:dyDescent="0.3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201"/>
      <c r="L2" s="201"/>
      <c r="M2" s="201"/>
      <c r="N2" s="202"/>
    </row>
    <row r="3" spans="1:39" ht="18" customHeight="1" x14ac:dyDescent="0.25">
      <c r="A3" s="203" t="s">
        <v>50</v>
      </c>
      <c r="B3" s="204"/>
      <c r="C3" s="205"/>
      <c r="D3" s="206" t="s">
        <v>266</v>
      </c>
      <c r="E3" s="207"/>
      <c r="F3" s="207"/>
      <c r="G3" s="207"/>
      <c r="H3" s="207"/>
      <c r="I3" s="208"/>
      <c r="J3" s="209" t="s">
        <v>49</v>
      </c>
      <c r="K3" s="210"/>
      <c r="L3" s="211">
        <v>42641</v>
      </c>
      <c r="M3" s="211"/>
      <c r="N3" s="212"/>
    </row>
    <row r="4" spans="1:39" ht="18" customHeight="1" x14ac:dyDescent="0.25">
      <c r="A4" s="220" t="s">
        <v>53</v>
      </c>
      <c r="B4" s="185"/>
      <c r="C4" s="186"/>
      <c r="D4" s="221" t="s">
        <v>264</v>
      </c>
      <c r="E4" s="222"/>
      <c r="F4" s="222"/>
      <c r="G4" s="222"/>
      <c r="H4" s="222"/>
      <c r="I4" s="223"/>
      <c r="J4" s="224" t="s">
        <v>48</v>
      </c>
      <c r="K4" s="225"/>
      <c r="L4" s="17">
        <f>IF(L20="","",(L20-J20)*60*24)</f>
        <v>30.000000000000053</v>
      </c>
      <c r="M4" s="231" t="s">
        <v>47</v>
      </c>
      <c r="N4" s="232"/>
    </row>
    <row r="5" spans="1:39" ht="18" customHeight="1" x14ac:dyDescent="0.25">
      <c r="A5" s="220" t="s">
        <v>46</v>
      </c>
      <c r="B5" s="185"/>
      <c r="C5" s="186"/>
      <c r="D5" s="221" t="s">
        <v>265</v>
      </c>
      <c r="E5" s="222"/>
      <c r="F5" s="222"/>
      <c r="G5" s="222"/>
      <c r="H5" s="222"/>
      <c r="I5" s="223"/>
      <c r="J5" s="224" t="s">
        <v>45</v>
      </c>
      <c r="K5" s="225"/>
      <c r="L5" s="233">
        <v>42641</v>
      </c>
      <c r="M5" s="233"/>
      <c r="N5" s="234"/>
    </row>
    <row r="6" spans="1:39" ht="18" customHeight="1" x14ac:dyDescent="0.25">
      <c r="A6" s="220" t="s">
        <v>44</v>
      </c>
      <c r="B6" s="185"/>
      <c r="C6" s="186"/>
      <c r="D6" s="221" t="s">
        <v>271</v>
      </c>
      <c r="E6" s="222"/>
      <c r="F6" s="222"/>
      <c r="G6" s="222"/>
      <c r="H6" s="222"/>
      <c r="I6" s="223"/>
      <c r="J6" s="224" t="s">
        <v>43</v>
      </c>
      <c r="K6" s="225"/>
      <c r="L6" s="226">
        <f>IF(I60="","",TEXT($I$60,"0\:00")+0)</f>
        <v>0.62152777777777779</v>
      </c>
      <c r="M6" s="226"/>
      <c r="N6" s="227"/>
    </row>
    <row r="7" spans="1:39" ht="18" customHeight="1" x14ac:dyDescent="0.25">
      <c r="A7" s="220" t="s">
        <v>42</v>
      </c>
      <c r="B7" s="185"/>
      <c r="C7" s="186"/>
      <c r="D7" s="228" t="s">
        <v>51</v>
      </c>
      <c r="E7" s="229"/>
      <c r="F7" s="229"/>
      <c r="G7" s="229"/>
      <c r="H7" s="229"/>
      <c r="I7" s="230"/>
      <c r="J7" s="258" t="s">
        <v>41</v>
      </c>
      <c r="K7" s="259"/>
      <c r="L7" s="260" t="s">
        <v>270</v>
      </c>
      <c r="M7" s="260"/>
      <c r="N7" s="261"/>
    </row>
    <row r="8" spans="1:39" ht="18" customHeight="1" x14ac:dyDescent="0.25">
      <c r="A8" s="220" t="s">
        <v>40</v>
      </c>
      <c r="B8" s="185"/>
      <c r="C8" s="186"/>
      <c r="D8" s="221" t="s">
        <v>267</v>
      </c>
      <c r="E8" s="222"/>
      <c r="F8" s="222"/>
      <c r="G8" s="222"/>
      <c r="H8" s="222"/>
      <c r="I8" s="223"/>
      <c r="J8" s="258" t="s">
        <v>39</v>
      </c>
      <c r="K8" s="259"/>
      <c r="L8" s="13">
        <v>80</v>
      </c>
      <c r="M8" s="262" t="s">
        <v>38</v>
      </c>
      <c r="N8" s="263"/>
    </row>
    <row r="9" spans="1:39" ht="18" customHeight="1" thickBot="1" x14ac:dyDescent="0.3">
      <c r="A9" s="246" t="s">
        <v>146</v>
      </c>
      <c r="B9" s="247"/>
      <c r="C9" s="248"/>
      <c r="D9" s="249" t="s">
        <v>268</v>
      </c>
      <c r="E9" s="250"/>
      <c r="F9" s="251" t="s">
        <v>82</v>
      </c>
      <c r="G9" s="248"/>
      <c r="H9" s="252">
        <v>1155</v>
      </c>
      <c r="I9" s="252"/>
      <c r="J9" s="253" t="s">
        <v>69</v>
      </c>
      <c r="K9" s="254"/>
      <c r="L9" s="255">
        <v>42641</v>
      </c>
      <c r="M9" s="256"/>
      <c r="N9" s="257"/>
    </row>
    <row r="10" spans="1:39" s="18" customFormat="1" ht="12.75" customHeight="1" x14ac:dyDescent="0.25">
      <c r="A10" s="237" t="s">
        <v>37</v>
      </c>
      <c r="B10" s="238"/>
      <c r="C10" s="238"/>
      <c r="D10" s="238"/>
      <c r="E10" s="238"/>
      <c r="F10" s="238"/>
      <c r="G10" s="238"/>
      <c r="H10" s="239"/>
      <c r="I10" s="238"/>
      <c r="J10" s="238"/>
      <c r="K10" s="238"/>
      <c r="L10" s="238"/>
      <c r="M10" s="238"/>
      <c r="N10" s="240"/>
      <c r="P10" s="288" t="s">
        <v>105</v>
      </c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</row>
    <row r="11" spans="1:39" s="18" customFormat="1" ht="9.9499999999999993" customHeight="1" thickBot="1" x14ac:dyDescent="0.3">
      <c r="A11" s="241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3"/>
    </row>
    <row r="12" spans="1:39" ht="15" customHeight="1" x14ac:dyDescent="0.25">
      <c r="A12" s="244"/>
      <c r="B12" s="184" t="s">
        <v>190</v>
      </c>
      <c r="C12" s="185"/>
      <c r="D12" s="185"/>
      <c r="E12" s="185"/>
      <c r="F12" s="186"/>
      <c r="G12" s="216" t="s">
        <v>12</v>
      </c>
      <c r="H12" s="217"/>
      <c r="I12" s="20"/>
      <c r="J12" s="245" t="s">
        <v>126</v>
      </c>
      <c r="K12" s="245"/>
      <c r="L12" s="245"/>
      <c r="M12" s="245"/>
      <c r="N12" s="215"/>
      <c r="P12" s="213">
        <f>IF(G15="","",G15*0.25)</f>
        <v>2.7750000000000004</v>
      </c>
      <c r="Q12" s="214"/>
      <c r="R12" s="384" t="s">
        <v>85</v>
      </c>
      <c r="S12" s="385"/>
      <c r="T12" s="385"/>
      <c r="U12" s="385"/>
      <c r="V12" s="385"/>
      <c r="W12" s="385"/>
      <c r="X12" s="385"/>
      <c r="Y12" s="386"/>
      <c r="Z12" s="157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44"/>
      <c r="B13" s="184" t="s">
        <v>204</v>
      </c>
      <c r="C13" s="185"/>
      <c r="D13" s="185"/>
      <c r="E13" s="185"/>
      <c r="F13" s="186"/>
      <c r="G13" s="1">
        <v>9.6999999999999993</v>
      </c>
      <c r="H13" s="19" t="s">
        <v>116</v>
      </c>
      <c r="I13" s="20"/>
      <c r="J13" s="218" t="s">
        <v>127</v>
      </c>
      <c r="K13" s="219"/>
      <c r="L13" s="175">
        <v>2</v>
      </c>
      <c r="M13" s="22" t="s">
        <v>131</v>
      </c>
      <c r="N13" s="215"/>
      <c r="P13" s="235">
        <f>IF(P12="","",G13+P12)</f>
        <v>12.475</v>
      </c>
      <c r="Q13" s="236"/>
      <c r="R13" s="371" t="s">
        <v>83</v>
      </c>
      <c r="S13" s="372"/>
      <c r="T13" s="372"/>
      <c r="U13" s="372"/>
      <c r="V13" s="372"/>
      <c r="W13" s="372"/>
      <c r="X13" s="372"/>
      <c r="Y13" s="373"/>
      <c r="Z13" s="157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44"/>
      <c r="B14" s="184" t="s">
        <v>205</v>
      </c>
      <c r="C14" s="185"/>
      <c r="D14" s="185"/>
      <c r="E14" s="185"/>
      <c r="F14" s="186"/>
      <c r="G14" s="1">
        <v>20.8</v>
      </c>
      <c r="H14" s="19" t="s">
        <v>116</v>
      </c>
      <c r="I14" s="25"/>
      <c r="J14" s="218" t="s">
        <v>132</v>
      </c>
      <c r="K14" s="219"/>
      <c r="L14" s="149">
        <f>IF(G15="","",G15*PI()*(L13/24)^2*7.48)</f>
        <v>1.8113899641823152</v>
      </c>
      <c r="M14" s="26" t="s">
        <v>150</v>
      </c>
      <c r="N14" s="215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44"/>
      <c r="B15" s="184" t="s">
        <v>189</v>
      </c>
      <c r="C15" s="185"/>
      <c r="D15" s="185"/>
      <c r="E15" s="185"/>
      <c r="F15" s="186"/>
      <c r="G15" s="23">
        <f>IF(G14="","",G14-G13)</f>
        <v>11.100000000000001</v>
      </c>
      <c r="H15" s="24" t="s">
        <v>36</v>
      </c>
      <c r="I15" s="20"/>
      <c r="J15" s="218" t="s">
        <v>128</v>
      </c>
      <c r="K15" s="219"/>
      <c r="L15" s="23">
        <f>IF(L14="","",L14*3)</f>
        <v>5.4341698925469455</v>
      </c>
      <c r="M15" s="26" t="s">
        <v>150</v>
      </c>
      <c r="N15" s="215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44"/>
      <c r="B16" s="225" t="s">
        <v>206</v>
      </c>
      <c r="C16" s="225"/>
      <c r="D16" s="145">
        <v>10</v>
      </c>
      <c r="E16" s="24" t="s">
        <v>36</v>
      </c>
      <c r="F16" s="153" t="s">
        <v>130</v>
      </c>
      <c r="G16" s="168">
        <v>2.8</v>
      </c>
      <c r="H16" s="28" t="s">
        <v>207</v>
      </c>
      <c r="I16" s="20"/>
      <c r="J16" s="218" t="s">
        <v>129</v>
      </c>
      <c r="K16" s="219"/>
      <c r="L16" s="23">
        <f>IF(L14="","",L14*5)</f>
        <v>9.0569498209115764</v>
      </c>
      <c r="M16" s="22" t="s">
        <v>150</v>
      </c>
      <c r="N16" s="215"/>
      <c r="AG16" s="21"/>
      <c r="AH16" s="21"/>
      <c r="AI16" s="21"/>
      <c r="AJ16" s="21"/>
      <c r="AK16" s="21"/>
      <c r="AL16" s="21"/>
      <c r="AM16" s="21"/>
    </row>
    <row r="17" spans="1:39" s="18" customFormat="1" ht="9.9499999999999993" customHeight="1" thickBot="1" x14ac:dyDescent="0.3">
      <c r="A17" s="283"/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5"/>
    </row>
    <row r="18" spans="1:39" s="18" customFormat="1" ht="12.75" customHeight="1" x14ac:dyDescent="0.25">
      <c r="A18" s="237" t="s">
        <v>55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40"/>
      <c r="P18" s="288" t="s">
        <v>203</v>
      </c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</row>
    <row r="19" spans="1:39" s="18" customFormat="1" ht="9.9499999999999993" customHeight="1" x14ac:dyDescent="0.25">
      <c r="A19" s="241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3"/>
    </row>
    <row r="20" spans="1:39" ht="15" customHeight="1" x14ac:dyDescent="0.25">
      <c r="A20" s="244"/>
      <c r="B20" s="184" t="s">
        <v>68</v>
      </c>
      <c r="C20" s="185"/>
      <c r="D20" s="185"/>
      <c r="E20" s="185"/>
      <c r="F20" s="186"/>
      <c r="G20" s="228" t="s">
        <v>25</v>
      </c>
      <c r="H20" s="322"/>
      <c r="I20" s="153" t="s">
        <v>84</v>
      </c>
      <c r="J20" s="30">
        <f>IF(B32="","",TEXT(B32,"0\:00")+0)</f>
        <v>0.59722222222222221</v>
      </c>
      <c r="K20" s="31" t="s">
        <v>54</v>
      </c>
      <c r="L20" s="380">
        <f>IF(B58="","",TEXT(B58,"0\:00")+0)</f>
        <v>0.61805555555555558</v>
      </c>
      <c r="M20" s="381"/>
      <c r="N20" s="202"/>
      <c r="P20" s="225" t="s">
        <v>218</v>
      </c>
      <c r="Q20" s="225"/>
      <c r="R20" s="225"/>
      <c r="S20" s="225"/>
      <c r="T20" s="225"/>
      <c r="U20" s="225"/>
      <c r="V20" s="225"/>
      <c r="W20" s="225"/>
      <c r="X20" s="225"/>
      <c r="Y20" s="323" t="s">
        <v>51</v>
      </c>
      <c r="Z20" s="323"/>
      <c r="AA20" s="323"/>
      <c r="AB20" s="323"/>
      <c r="AC20" s="323"/>
      <c r="AD20" s="323"/>
      <c r="AE20" s="323"/>
      <c r="AL20" s="21"/>
      <c r="AM20" s="21"/>
    </row>
    <row r="21" spans="1:39" ht="15" customHeight="1" x14ac:dyDescent="0.25">
      <c r="A21" s="244"/>
      <c r="B21" s="382" t="s">
        <v>109</v>
      </c>
      <c r="C21" s="383"/>
      <c r="D21" s="32" t="s">
        <v>99</v>
      </c>
      <c r="E21" s="33"/>
      <c r="F21" s="34"/>
      <c r="G21" s="129" t="s">
        <v>70</v>
      </c>
      <c r="H21" s="168">
        <v>6</v>
      </c>
      <c r="I21" s="154" t="s">
        <v>71</v>
      </c>
      <c r="J21" s="2">
        <v>14</v>
      </c>
      <c r="K21" s="31" t="s">
        <v>72</v>
      </c>
      <c r="L21" s="14">
        <v>20</v>
      </c>
      <c r="M21" s="123" t="s">
        <v>73</v>
      </c>
      <c r="N21" s="202"/>
      <c r="P21" s="184" t="s">
        <v>213</v>
      </c>
      <c r="Q21" s="185"/>
      <c r="R21" s="185"/>
      <c r="S21" s="185"/>
      <c r="T21" s="185"/>
      <c r="U21" s="185"/>
      <c r="V21" s="185"/>
      <c r="W21" s="185"/>
      <c r="X21" s="186"/>
      <c r="Y21" s="187">
        <f>IF(D16="","",G14-D16)</f>
        <v>10.8</v>
      </c>
      <c r="Z21" s="188"/>
      <c r="AA21" s="188"/>
      <c r="AB21" s="188"/>
      <c r="AC21" s="189"/>
      <c r="AD21" s="193" t="s">
        <v>116</v>
      </c>
      <c r="AE21" s="194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44"/>
      <c r="B22" s="184" t="s">
        <v>220</v>
      </c>
      <c r="C22" s="185"/>
      <c r="D22" s="185"/>
      <c r="E22" s="185"/>
      <c r="F22" s="186"/>
      <c r="G22" s="275">
        <v>18.3</v>
      </c>
      <c r="H22" s="276"/>
      <c r="I22" s="19" t="s">
        <v>116</v>
      </c>
      <c r="J22" s="377"/>
      <c r="K22" s="378"/>
      <c r="L22" s="378"/>
      <c r="M22" s="379"/>
      <c r="N22" s="202"/>
      <c r="P22" s="184" t="s">
        <v>214</v>
      </c>
      <c r="Q22" s="185"/>
      <c r="R22" s="185"/>
      <c r="S22" s="185"/>
      <c r="T22" s="185"/>
      <c r="U22" s="185"/>
      <c r="V22" s="185"/>
      <c r="W22" s="185"/>
      <c r="X22" s="186"/>
      <c r="Y22" s="187">
        <f>IF(G14="","",G14)</f>
        <v>20.8</v>
      </c>
      <c r="Z22" s="188"/>
      <c r="AA22" s="188"/>
      <c r="AB22" s="188"/>
      <c r="AC22" s="189"/>
      <c r="AD22" s="193" t="s">
        <v>116</v>
      </c>
      <c r="AE22" s="194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44"/>
      <c r="B23" s="277" t="s">
        <v>193</v>
      </c>
      <c r="C23" s="278"/>
      <c r="D23" s="278"/>
      <c r="E23" s="278"/>
      <c r="F23" s="279"/>
      <c r="G23" s="187">
        <f>IF(G22="Unknown","Unknown",IF(G22="","",G22-G13))</f>
        <v>8.6000000000000014</v>
      </c>
      <c r="H23" s="189"/>
      <c r="I23" s="35" t="s">
        <v>36</v>
      </c>
      <c r="J23" s="350" t="s">
        <v>191</v>
      </c>
      <c r="K23" s="351"/>
      <c r="L23" s="3">
        <v>200</v>
      </c>
      <c r="M23" s="36" t="s">
        <v>149</v>
      </c>
      <c r="N23" s="202"/>
      <c r="P23" s="184" t="s">
        <v>215</v>
      </c>
      <c r="Q23" s="185"/>
      <c r="R23" s="185"/>
      <c r="S23" s="185"/>
      <c r="T23" s="185"/>
      <c r="U23" s="185"/>
      <c r="V23" s="185"/>
      <c r="W23" s="185"/>
      <c r="X23" s="186"/>
      <c r="Y23" s="190" t="s">
        <v>210</v>
      </c>
      <c r="Z23" s="191"/>
      <c r="AA23" s="191"/>
      <c r="AB23" s="191"/>
      <c r="AC23" s="191"/>
      <c r="AD23" s="191"/>
      <c r="AE23" s="192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44"/>
      <c r="B24" s="277" t="s">
        <v>192</v>
      </c>
      <c r="C24" s="278"/>
      <c r="D24" s="278"/>
      <c r="E24" s="278"/>
      <c r="F24" s="279"/>
      <c r="G24" s="187">
        <f>IF(G22="Unknown","Unknown",IF(G23="","",G23*0.25+G13))</f>
        <v>11.85</v>
      </c>
      <c r="H24" s="189"/>
      <c r="I24" s="19" t="s">
        <v>116</v>
      </c>
      <c r="J24" s="245" t="s">
        <v>136</v>
      </c>
      <c r="K24" s="245"/>
      <c r="L24" s="245"/>
      <c r="M24" s="245"/>
      <c r="N24" s="202"/>
      <c r="P24" s="184" t="s">
        <v>216</v>
      </c>
      <c r="Q24" s="185"/>
      <c r="R24" s="185"/>
      <c r="S24" s="185"/>
      <c r="T24" s="185"/>
      <c r="U24" s="185"/>
      <c r="V24" s="185"/>
      <c r="W24" s="185"/>
      <c r="X24" s="186"/>
      <c r="Y24" s="264">
        <f>IF(G14="","",IF(Y23="Middle of the Screen",Y22-(D16/2),IF(Y23="1 ft from the Bottom of the Screen",Y22-1,IF(Y23="2 ft from the Bottom of the Screen",Y22-2,""))))</f>
        <v>15.8</v>
      </c>
      <c r="Z24" s="374"/>
      <c r="AA24" s="374"/>
      <c r="AB24" s="374"/>
      <c r="AC24" s="265"/>
      <c r="AD24" s="375" t="s">
        <v>116</v>
      </c>
      <c r="AE24" s="376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44"/>
      <c r="B25" s="184" t="s">
        <v>123</v>
      </c>
      <c r="C25" s="185"/>
      <c r="D25" s="185"/>
      <c r="E25" s="185"/>
      <c r="F25" s="186"/>
      <c r="G25" s="264">
        <f>IF(C58="","",C58)</f>
        <v>0.79251615791188923</v>
      </c>
      <c r="H25" s="265"/>
      <c r="I25" s="37" t="s">
        <v>28</v>
      </c>
      <c r="J25" s="266" t="s">
        <v>155</v>
      </c>
      <c r="K25" s="267"/>
      <c r="L25" s="267"/>
      <c r="M25" s="268"/>
      <c r="N25" s="202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44"/>
      <c r="B26" s="184" t="s">
        <v>124</v>
      </c>
      <c r="C26" s="185"/>
      <c r="D26" s="185"/>
      <c r="E26" s="185"/>
      <c r="F26" s="186"/>
      <c r="G26" s="272">
        <f>IF(D58="","",D58)</f>
        <v>100</v>
      </c>
      <c r="H26" s="272"/>
      <c r="I26" s="38" t="s">
        <v>27</v>
      </c>
      <c r="J26" s="266"/>
      <c r="K26" s="267"/>
      <c r="L26" s="267"/>
      <c r="M26" s="268"/>
      <c r="N26" s="202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44"/>
      <c r="B27" s="184" t="s">
        <v>125</v>
      </c>
      <c r="C27" s="185"/>
      <c r="D27" s="185"/>
      <c r="E27" s="185"/>
      <c r="F27" s="186"/>
      <c r="G27" s="273" t="s">
        <v>52</v>
      </c>
      <c r="H27" s="274"/>
      <c r="I27" s="19" t="s">
        <v>221</v>
      </c>
      <c r="J27" s="269"/>
      <c r="K27" s="270"/>
      <c r="L27" s="270"/>
      <c r="M27" s="271"/>
      <c r="N27" s="202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283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5"/>
    </row>
    <row r="29" spans="1:39" s="18" customFormat="1" ht="12.75" customHeight="1" x14ac:dyDescent="0.25">
      <c r="A29" s="150" t="s">
        <v>141</v>
      </c>
      <c r="B29" s="151"/>
      <c r="C29" s="151"/>
      <c r="D29" s="151"/>
      <c r="E29" s="151"/>
      <c r="F29" s="151"/>
      <c r="G29" s="39"/>
      <c r="H29" s="40"/>
      <c r="I29" s="151"/>
      <c r="J29" s="151"/>
      <c r="K29" s="151"/>
      <c r="L29" s="151"/>
      <c r="M29" s="151"/>
      <c r="N29" s="152"/>
      <c r="P29" s="288" t="s">
        <v>106</v>
      </c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</row>
    <row r="30" spans="1:39" s="41" customFormat="1" ht="9.9499999999999993" customHeight="1" x14ac:dyDescent="0.25">
      <c r="A30" s="241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3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67" t="s">
        <v>75</v>
      </c>
      <c r="G31" s="99" t="s">
        <v>76</v>
      </c>
      <c r="H31" s="167" t="s">
        <v>77</v>
      </c>
      <c r="I31" s="167" t="s">
        <v>78</v>
      </c>
      <c r="J31" s="99" t="s">
        <v>101</v>
      </c>
      <c r="K31" s="99" t="s">
        <v>58</v>
      </c>
      <c r="L31" s="286" t="s">
        <v>80</v>
      </c>
      <c r="M31" s="287"/>
      <c r="N31" s="43"/>
      <c r="P31" s="281" t="s">
        <v>34</v>
      </c>
      <c r="Q31" s="281"/>
      <c r="R31" s="282" t="s">
        <v>57</v>
      </c>
      <c r="S31" s="282"/>
      <c r="T31" s="282" t="s">
        <v>79</v>
      </c>
      <c r="U31" s="282"/>
      <c r="V31" s="297" t="s">
        <v>58</v>
      </c>
      <c r="W31" s="298"/>
      <c r="X31" s="297" t="s">
        <v>58</v>
      </c>
      <c r="Y31" s="298"/>
      <c r="Z31" s="299" t="s">
        <v>81</v>
      </c>
      <c r="AA31" s="300"/>
      <c r="AB31" s="280" t="s">
        <v>113</v>
      </c>
      <c r="AC31" s="280"/>
      <c r="AD31" s="280" t="s">
        <v>182</v>
      </c>
      <c r="AE31" s="280"/>
      <c r="AF31" s="281" t="s">
        <v>154</v>
      </c>
      <c r="AG31" s="281"/>
      <c r="AH31" s="282" t="s">
        <v>101</v>
      </c>
      <c r="AI31" s="282"/>
    </row>
    <row r="32" spans="1:39" s="46" customFormat="1" ht="15" customHeight="1" x14ac:dyDescent="0.25">
      <c r="A32" s="42"/>
      <c r="B32" s="11">
        <v>1420</v>
      </c>
      <c r="C32" s="45">
        <v>0</v>
      </c>
      <c r="D32" s="171">
        <v>100</v>
      </c>
      <c r="E32" s="172"/>
      <c r="F32" s="173"/>
      <c r="G32" s="45"/>
      <c r="H32" s="174"/>
      <c r="I32" s="170"/>
      <c r="J32" s="171"/>
      <c r="K32" s="45"/>
      <c r="L32" s="289" t="s">
        <v>111</v>
      </c>
      <c r="M32" s="29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1430</v>
      </c>
      <c r="C33" s="64">
        <f>IF(D33="","",(D33*((S91-S90)*60*24))/3785.41178)</f>
        <v>0.26417205263729499</v>
      </c>
      <c r="D33" s="4">
        <v>100</v>
      </c>
      <c r="E33" s="5">
        <v>10.130000000000001</v>
      </c>
      <c r="F33" s="15">
        <v>23.1</v>
      </c>
      <c r="G33" s="6">
        <v>5.03</v>
      </c>
      <c r="H33" s="7">
        <v>66.5</v>
      </c>
      <c r="I33" s="15">
        <v>1.02</v>
      </c>
      <c r="J33" s="4">
        <v>286.39999999999998</v>
      </c>
      <c r="K33" s="6">
        <v>1.54</v>
      </c>
      <c r="L33" s="289"/>
      <c r="M33" s="290"/>
      <c r="N33" s="43"/>
      <c r="P33" s="291"/>
      <c r="Q33" s="292"/>
      <c r="R33" s="293"/>
      <c r="S33" s="294"/>
      <c r="T33" s="295"/>
      <c r="U33" s="296"/>
      <c r="V33" s="295"/>
      <c r="W33" s="296"/>
      <c r="X33" s="295"/>
      <c r="Y33" s="296"/>
      <c r="Z33" s="295"/>
      <c r="AA33" s="296"/>
      <c r="AB33" s="301"/>
      <c r="AC33" s="301"/>
      <c r="AD33" s="303"/>
      <c r="AE33" s="303"/>
      <c r="AF33" s="291"/>
      <c r="AG33" s="292"/>
      <c r="AH33" s="295"/>
      <c r="AI33" s="296"/>
      <c r="AM33" s="132"/>
      <c r="AN33" s="46" t="s">
        <v>114</v>
      </c>
    </row>
    <row r="34" spans="1:40" s="46" customFormat="1" ht="15" customHeight="1" x14ac:dyDescent="0.25">
      <c r="A34" s="42"/>
      <c r="B34" s="11">
        <v>1435</v>
      </c>
      <c r="C34" s="64">
        <f t="shared" ref="C34:C56" si="0">IF(D34="","",(D34*((S92-S91)*60*24))/3785.41178+C33)</f>
        <v>0.39625807895594667</v>
      </c>
      <c r="D34" s="4">
        <v>100</v>
      </c>
      <c r="E34" s="5">
        <v>10.1</v>
      </c>
      <c r="F34" s="15">
        <v>23.6</v>
      </c>
      <c r="G34" s="6">
        <v>4.97</v>
      </c>
      <c r="H34" s="7">
        <v>66</v>
      </c>
      <c r="I34" s="15">
        <v>2.2999999999999998</v>
      </c>
      <c r="J34" s="4">
        <v>282</v>
      </c>
      <c r="K34" s="6">
        <v>2.4</v>
      </c>
      <c r="L34" s="289"/>
      <c r="M34" s="290"/>
      <c r="N34" s="43"/>
      <c r="P34" s="301">
        <f t="shared" ref="P34:P56" si="1">IF(G34="","",ABS(G34-G33))</f>
        <v>6.0000000000000497E-2</v>
      </c>
      <c r="Q34" s="301"/>
      <c r="R34" s="302">
        <f t="shared" ref="R34:R56" si="2">IF(H34="","",ABS(H34-H33)/AVERAGE(H34,H33))</f>
        <v>7.5471698113207548E-3</v>
      </c>
      <c r="S34" s="302"/>
      <c r="T34" s="303">
        <f t="shared" ref="T34:T56" si="3">IF(I34="","",ABS(I34-I33))</f>
        <v>1.2799999999999998</v>
      </c>
      <c r="U34" s="303"/>
      <c r="V34" s="304">
        <f t="shared" ref="V34:V56" si="4">IF(K34="","",K34)</f>
        <v>2.4</v>
      </c>
      <c r="W34" s="305"/>
      <c r="X34" s="293">
        <f t="shared" ref="X34:X56" si="5">IF(K34="","",ABS(K34-K33)/AVERAGE(K34,K33))</f>
        <v>0.43654822335025373</v>
      </c>
      <c r="Y34" s="294"/>
      <c r="Z34" s="306">
        <f t="shared" ref="Z34:Z56" si="6">IF(E34="","",E34-$G$13)</f>
        <v>0.40000000000000036</v>
      </c>
      <c r="AA34" s="307"/>
      <c r="AB34" s="302">
        <f>IF($G$23="Unknown","",IF(E34="","",(E34-$G$13)/$G$23))</f>
        <v>4.6511627906976778E-2</v>
      </c>
      <c r="AC34" s="302"/>
      <c r="AD34" s="306">
        <f>IF(E34="",-0.0001,(E33-E34))</f>
        <v>3.0000000000001137E-2</v>
      </c>
      <c r="AE34" s="307"/>
      <c r="AF34" s="302">
        <f t="shared" ref="AF34:AF56" si="7">IF(F34="","",ABS(F34-F33)/AVERAGE(F34,F33))</f>
        <v>2.1413276231263382E-2</v>
      </c>
      <c r="AG34" s="302"/>
      <c r="AH34" s="302">
        <f>IF(J34="","",ABS(J34-J33)/AVERAGE(J34,J33))</f>
        <v>1.5482054890921807E-2</v>
      </c>
      <c r="AI34" s="302"/>
      <c r="AM34" s="133"/>
      <c r="AN34" s="46" t="s">
        <v>118</v>
      </c>
    </row>
    <row r="35" spans="1:40" s="46" customFormat="1" ht="15" customHeight="1" x14ac:dyDescent="0.25">
      <c r="A35" s="42"/>
      <c r="B35" s="11">
        <v>1440</v>
      </c>
      <c r="C35" s="64">
        <f t="shared" si="0"/>
        <v>0.52834410527458997</v>
      </c>
      <c r="D35" s="4">
        <v>100</v>
      </c>
      <c r="E35" s="5">
        <v>10.119999999999999</v>
      </c>
      <c r="F35" s="15">
        <v>23.4</v>
      </c>
      <c r="G35" s="6">
        <v>4.8899999999999997</v>
      </c>
      <c r="H35" s="7">
        <v>65.7</v>
      </c>
      <c r="I35" s="15">
        <v>0.31</v>
      </c>
      <c r="J35" s="4">
        <v>284</v>
      </c>
      <c r="K35" s="6">
        <v>1.1000000000000001</v>
      </c>
      <c r="L35" s="289"/>
      <c r="M35" s="290"/>
      <c r="N35" s="43"/>
      <c r="P35" s="301">
        <f>IF(G35="","",ABS(G35-G34))</f>
        <v>8.0000000000000071E-2</v>
      </c>
      <c r="Q35" s="301"/>
      <c r="R35" s="302">
        <f t="shared" si="2"/>
        <v>4.5558086560364038E-3</v>
      </c>
      <c r="S35" s="302"/>
      <c r="T35" s="303">
        <f t="shared" si="3"/>
        <v>1.9899999999999998</v>
      </c>
      <c r="U35" s="303"/>
      <c r="V35" s="304">
        <f t="shared" si="4"/>
        <v>1.1000000000000001</v>
      </c>
      <c r="W35" s="305"/>
      <c r="X35" s="293">
        <f t="shared" si="5"/>
        <v>0.74285714285714277</v>
      </c>
      <c r="Y35" s="294"/>
      <c r="Z35" s="306">
        <f t="shared" si="6"/>
        <v>0.41999999999999993</v>
      </c>
      <c r="AA35" s="307"/>
      <c r="AB35" s="302">
        <f t="shared" ref="AB35:AB56" si="8">IF($G$23="Unknown","",IF(E35="","",(E35-$G$13)/$G$23))</f>
        <v>4.8837209302325567E-2</v>
      </c>
      <c r="AC35" s="302"/>
      <c r="AD35" s="306">
        <f t="shared" ref="AD35:AD43" si="9">IF(E35="",-0.0001,(E34-E35))</f>
        <v>-1.9999999999999574E-2</v>
      </c>
      <c r="AE35" s="307"/>
      <c r="AF35" s="302">
        <f t="shared" si="7"/>
        <v>8.510638297872462E-3</v>
      </c>
      <c r="AG35" s="302"/>
      <c r="AH35" s="302">
        <f t="shared" ref="AH35:AH56" si="10">IF(J35="","",ABS(J35-J34)/AVERAGE(J35,J34))</f>
        <v>7.0671378091872791E-3</v>
      </c>
      <c r="AI35" s="302"/>
      <c r="AM35" s="134"/>
      <c r="AN35" s="46" t="s">
        <v>115</v>
      </c>
    </row>
    <row r="36" spans="1:40" s="51" customFormat="1" ht="15" customHeight="1" x14ac:dyDescent="0.25">
      <c r="A36" s="42"/>
      <c r="B36" s="11">
        <v>1445</v>
      </c>
      <c r="C36" s="64">
        <f t="shared" si="0"/>
        <v>0.66043013159324171</v>
      </c>
      <c r="D36" s="4">
        <v>100</v>
      </c>
      <c r="E36" s="5">
        <v>10.119999999999999</v>
      </c>
      <c r="F36" s="15">
        <v>23.6</v>
      </c>
      <c r="G36" s="6">
        <v>4.9000000000000004</v>
      </c>
      <c r="H36" s="7">
        <v>63.6</v>
      </c>
      <c r="I36" s="15">
        <v>0.3</v>
      </c>
      <c r="J36" s="8">
        <v>287.39999999999998</v>
      </c>
      <c r="K36" s="6">
        <v>2.41</v>
      </c>
      <c r="L36" s="308"/>
      <c r="M36" s="309"/>
      <c r="N36" s="43"/>
      <c r="P36" s="301">
        <f t="shared" si="1"/>
        <v>1.0000000000000675E-2</v>
      </c>
      <c r="Q36" s="301"/>
      <c r="R36" s="302">
        <f t="shared" si="2"/>
        <v>3.2482598607888651E-2</v>
      </c>
      <c r="S36" s="302"/>
      <c r="T36" s="303">
        <f t="shared" si="3"/>
        <v>1.0000000000000009E-2</v>
      </c>
      <c r="U36" s="303"/>
      <c r="V36" s="304">
        <f t="shared" si="4"/>
        <v>2.41</v>
      </c>
      <c r="W36" s="305"/>
      <c r="X36" s="293">
        <f t="shared" si="5"/>
        <v>0.74643874643874641</v>
      </c>
      <c r="Y36" s="294"/>
      <c r="Z36" s="306">
        <f t="shared" si="6"/>
        <v>0.41999999999999993</v>
      </c>
      <c r="AA36" s="307"/>
      <c r="AB36" s="302">
        <f t="shared" si="8"/>
        <v>4.8837209302325567E-2</v>
      </c>
      <c r="AC36" s="302"/>
      <c r="AD36" s="306">
        <f t="shared" si="9"/>
        <v>0</v>
      </c>
      <c r="AE36" s="307"/>
      <c r="AF36" s="302">
        <f t="shared" si="7"/>
        <v>8.510638297872462E-3</v>
      </c>
      <c r="AG36" s="302"/>
      <c r="AH36" s="302">
        <f t="shared" si="10"/>
        <v>1.1900595029751408E-2</v>
      </c>
      <c r="AI36" s="302"/>
    </row>
    <row r="37" spans="1:40" s="46" customFormat="1" ht="15" customHeight="1" x14ac:dyDescent="0.25">
      <c r="A37" s="42"/>
      <c r="B37" s="11">
        <v>1450</v>
      </c>
      <c r="C37" s="64">
        <f>IF(D37="","",(D37*((S95-S94)*60*24))/3785.41178+C36)</f>
        <v>0.79251615791188923</v>
      </c>
      <c r="D37" s="4">
        <v>100</v>
      </c>
      <c r="E37" s="5">
        <v>10.119999999999999</v>
      </c>
      <c r="F37" s="15">
        <v>23.6</v>
      </c>
      <c r="G37" s="6">
        <v>4.9400000000000004</v>
      </c>
      <c r="H37" s="7">
        <v>63.4</v>
      </c>
      <c r="I37" s="15">
        <v>0.28999999999999998</v>
      </c>
      <c r="J37" s="4">
        <v>286.3</v>
      </c>
      <c r="K37" s="6">
        <v>2.59</v>
      </c>
      <c r="L37" s="289"/>
      <c r="M37" s="290"/>
      <c r="N37" s="43"/>
      <c r="P37" s="301">
        <f t="shared" si="1"/>
        <v>4.0000000000000036E-2</v>
      </c>
      <c r="Q37" s="301"/>
      <c r="R37" s="302">
        <f t="shared" si="2"/>
        <v>3.1496062992126431E-3</v>
      </c>
      <c r="S37" s="302"/>
      <c r="T37" s="303">
        <f t="shared" si="3"/>
        <v>1.0000000000000009E-2</v>
      </c>
      <c r="U37" s="303"/>
      <c r="V37" s="304">
        <f t="shared" si="4"/>
        <v>2.59</v>
      </c>
      <c r="W37" s="305"/>
      <c r="X37" s="293">
        <f t="shared" si="5"/>
        <v>7.1999999999999884E-2</v>
      </c>
      <c r="Y37" s="294"/>
      <c r="Z37" s="306">
        <f t="shared" si="6"/>
        <v>0.41999999999999993</v>
      </c>
      <c r="AA37" s="307"/>
      <c r="AB37" s="302">
        <f t="shared" si="8"/>
        <v>4.8837209302325567E-2</v>
      </c>
      <c r="AC37" s="302"/>
      <c r="AD37" s="306">
        <f t="shared" si="9"/>
        <v>0</v>
      </c>
      <c r="AE37" s="307"/>
      <c r="AF37" s="302">
        <f t="shared" si="7"/>
        <v>0</v>
      </c>
      <c r="AG37" s="302"/>
      <c r="AH37" s="302">
        <f t="shared" si="10"/>
        <v>3.8347568415547004E-3</v>
      </c>
      <c r="AI37" s="302"/>
      <c r="AM37" s="131"/>
      <c r="AN37" s="46" t="s">
        <v>117</v>
      </c>
    </row>
    <row r="38" spans="1:40" s="46" customFormat="1" ht="15" customHeight="1" x14ac:dyDescent="0.25">
      <c r="A38" s="42"/>
      <c r="B38" s="11"/>
      <c r="C38" s="64" t="str">
        <f t="shared" si="0"/>
        <v/>
      </c>
      <c r="D38" s="4"/>
      <c r="E38" s="5"/>
      <c r="F38" s="15"/>
      <c r="G38" s="6"/>
      <c r="H38" s="7"/>
      <c r="I38" s="15"/>
      <c r="J38" s="4"/>
      <c r="K38" s="6"/>
      <c r="L38" s="289"/>
      <c r="M38" s="290"/>
      <c r="N38" s="43"/>
      <c r="P38" s="301" t="str">
        <f t="shared" si="1"/>
        <v/>
      </c>
      <c r="Q38" s="301"/>
      <c r="R38" s="302" t="str">
        <f t="shared" si="2"/>
        <v/>
      </c>
      <c r="S38" s="302"/>
      <c r="T38" s="303" t="str">
        <f t="shared" si="3"/>
        <v/>
      </c>
      <c r="U38" s="303"/>
      <c r="V38" s="304" t="str">
        <f t="shared" si="4"/>
        <v/>
      </c>
      <c r="W38" s="305"/>
      <c r="X38" s="293" t="str">
        <f t="shared" si="5"/>
        <v/>
      </c>
      <c r="Y38" s="294"/>
      <c r="Z38" s="306" t="str">
        <f t="shared" si="6"/>
        <v/>
      </c>
      <c r="AA38" s="307"/>
      <c r="AB38" s="302" t="str">
        <f t="shared" si="8"/>
        <v/>
      </c>
      <c r="AC38" s="302"/>
      <c r="AD38" s="306">
        <f t="shared" si="9"/>
        <v>-1E-4</v>
      </c>
      <c r="AE38" s="307"/>
      <c r="AF38" s="302" t="str">
        <f t="shared" si="7"/>
        <v/>
      </c>
      <c r="AG38" s="302"/>
      <c r="AH38" s="302" t="str">
        <f t="shared" si="10"/>
        <v/>
      </c>
      <c r="AI38" s="302"/>
      <c r="AM38" s="135"/>
      <c r="AN38" s="53" t="s">
        <v>217</v>
      </c>
    </row>
    <row r="39" spans="1:40" s="46" customFormat="1" ht="15" customHeight="1" x14ac:dyDescent="0.25">
      <c r="A39" s="42"/>
      <c r="B39" s="11"/>
      <c r="C39" s="64" t="str">
        <f t="shared" si="0"/>
        <v/>
      </c>
      <c r="D39" s="4"/>
      <c r="E39" s="5"/>
      <c r="F39" s="15"/>
      <c r="G39" s="6"/>
      <c r="H39" s="7"/>
      <c r="I39" s="15"/>
      <c r="J39" s="4"/>
      <c r="K39" s="6"/>
      <c r="L39" s="289"/>
      <c r="M39" s="290"/>
      <c r="N39" s="43"/>
      <c r="P39" s="301" t="str">
        <f t="shared" si="1"/>
        <v/>
      </c>
      <c r="Q39" s="301"/>
      <c r="R39" s="302" t="str">
        <f t="shared" si="2"/>
        <v/>
      </c>
      <c r="S39" s="302"/>
      <c r="T39" s="303" t="str">
        <f t="shared" si="3"/>
        <v/>
      </c>
      <c r="U39" s="303"/>
      <c r="V39" s="304" t="str">
        <f t="shared" si="4"/>
        <v/>
      </c>
      <c r="W39" s="305"/>
      <c r="X39" s="293" t="str">
        <f t="shared" si="5"/>
        <v/>
      </c>
      <c r="Y39" s="294"/>
      <c r="Z39" s="306" t="str">
        <f t="shared" si="6"/>
        <v/>
      </c>
      <c r="AA39" s="307"/>
      <c r="AB39" s="302" t="str">
        <f t="shared" si="8"/>
        <v/>
      </c>
      <c r="AC39" s="302"/>
      <c r="AD39" s="306">
        <f t="shared" si="9"/>
        <v>-1E-4</v>
      </c>
      <c r="AE39" s="307"/>
      <c r="AF39" s="302" t="str">
        <f t="shared" si="7"/>
        <v/>
      </c>
      <c r="AG39" s="302"/>
      <c r="AH39" s="302" t="str">
        <f t="shared" si="10"/>
        <v/>
      </c>
      <c r="AI39" s="302"/>
    </row>
    <row r="40" spans="1:40" s="46" customFormat="1" ht="15" customHeight="1" x14ac:dyDescent="0.25">
      <c r="A40" s="42"/>
      <c r="B40" s="11"/>
      <c r="C40" s="64" t="str">
        <f t="shared" si="0"/>
        <v/>
      </c>
      <c r="D40" s="4"/>
      <c r="E40" s="5"/>
      <c r="F40" s="15"/>
      <c r="G40" s="6"/>
      <c r="H40" s="7"/>
      <c r="I40" s="15"/>
      <c r="J40" s="4"/>
      <c r="K40" s="6"/>
      <c r="L40" s="289"/>
      <c r="M40" s="290"/>
      <c r="N40" s="43"/>
      <c r="P40" s="301" t="str">
        <f t="shared" si="1"/>
        <v/>
      </c>
      <c r="Q40" s="301"/>
      <c r="R40" s="302" t="str">
        <f t="shared" si="2"/>
        <v/>
      </c>
      <c r="S40" s="302"/>
      <c r="T40" s="303" t="str">
        <f t="shared" si="3"/>
        <v/>
      </c>
      <c r="U40" s="303"/>
      <c r="V40" s="304" t="str">
        <f t="shared" si="4"/>
        <v/>
      </c>
      <c r="W40" s="305"/>
      <c r="X40" s="293" t="str">
        <f t="shared" si="5"/>
        <v/>
      </c>
      <c r="Y40" s="294"/>
      <c r="Z40" s="306" t="str">
        <f t="shared" si="6"/>
        <v/>
      </c>
      <c r="AA40" s="307"/>
      <c r="AB40" s="302" t="str">
        <f t="shared" si="8"/>
        <v/>
      </c>
      <c r="AC40" s="302"/>
      <c r="AD40" s="306">
        <f t="shared" si="9"/>
        <v>-1E-4</v>
      </c>
      <c r="AE40" s="307"/>
      <c r="AF40" s="302" t="str">
        <f>IF(F40="","",ABS(F40-F39)/AVERAGE(F40,F39))</f>
        <v/>
      </c>
      <c r="AG40" s="302"/>
      <c r="AH40" s="302" t="str">
        <f t="shared" si="10"/>
        <v/>
      </c>
      <c r="AI40" s="302"/>
    </row>
    <row r="41" spans="1:40" s="46" customFormat="1" ht="15" customHeight="1" x14ac:dyDescent="0.25">
      <c r="A41" s="42"/>
      <c r="B41" s="11"/>
      <c r="C41" s="64" t="str">
        <f t="shared" si="0"/>
        <v/>
      </c>
      <c r="D41" s="4"/>
      <c r="E41" s="5"/>
      <c r="F41" s="15"/>
      <c r="G41" s="6"/>
      <c r="H41" s="7"/>
      <c r="I41" s="15"/>
      <c r="J41" s="4"/>
      <c r="K41" s="6"/>
      <c r="L41" s="289"/>
      <c r="M41" s="290"/>
      <c r="N41" s="43"/>
      <c r="P41" s="301" t="str">
        <f t="shared" si="1"/>
        <v/>
      </c>
      <c r="Q41" s="301"/>
      <c r="R41" s="302" t="str">
        <f t="shared" si="2"/>
        <v/>
      </c>
      <c r="S41" s="302"/>
      <c r="T41" s="303" t="str">
        <f t="shared" si="3"/>
        <v/>
      </c>
      <c r="U41" s="303"/>
      <c r="V41" s="304" t="str">
        <f t="shared" si="4"/>
        <v/>
      </c>
      <c r="W41" s="305"/>
      <c r="X41" s="293" t="str">
        <f t="shared" si="5"/>
        <v/>
      </c>
      <c r="Y41" s="294"/>
      <c r="Z41" s="306" t="str">
        <f t="shared" si="6"/>
        <v/>
      </c>
      <c r="AA41" s="307"/>
      <c r="AB41" s="302" t="str">
        <f t="shared" si="8"/>
        <v/>
      </c>
      <c r="AC41" s="302"/>
      <c r="AD41" s="306">
        <f t="shared" si="9"/>
        <v>-1E-4</v>
      </c>
      <c r="AE41" s="307"/>
      <c r="AF41" s="302" t="str">
        <f t="shared" si="7"/>
        <v/>
      </c>
      <c r="AG41" s="302"/>
      <c r="AH41" s="302" t="str">
        <f t="shared" si="10"/>
        <v/>
      </c>
      <c r="AI41" s="302"/>
    </row>
    <row r="42" spans="1:40" s="46" customFormat="1" ht="15" customHeight="1" x14ac:dyDescent="0.25">
      <c r="A42" s="42"/>
      <c r="B42" s="11"/>
      <c r="C42" s="64" t="str">
        <f t="shared" si="0"/>
        <v/>
      </c>
      <c r="D42" s="4"/>
      <c r="E42" s="5"/>
      <c r="F42" s="15"/>
      <c r="G42" s="6"/>
      <c r="H42" s="7"/>
      <c r="I42" s="15"/>
      <c r="J42" s="4"/>
      <c r="K42" s="6"/>
      <c r="L42" s="289"/>
      <c r="M42" s="290"/>
      <c r="N42" s="43"/>
      <c r="P42" s="301" t="str">
        <f t="shared" si="1"/>
        <v/>
      </c>
      <c r="Q42" s="301"/>
      <c r="R42" s="302" t="str">
        <f t="shared" si="2"/>
        <v/>
      </c>
      <c r="S42" s="302"/>
      <c r="T42" s="303" t="str">
        <f t="shared" si="3"/>
        <v/>
      </c>
      <c r="U42" s="303"/>
      <c r="V42" s="304" t="str">
        <f t="shared" si="4"/>
        <v/>
      </c>
      <c r="W42" s="305"/>
      <c r="X42" s="293" t="str">
        <f t="shared" si="5"/>
        <v/>
      </c>
      <c r="Y42" s="294"/>
      <c r="Z42" s="306" t="str">
        <f t="shared" si="6"/>
        <v/>
      </c>
      <c r="AA42" s="307"/>
      <c r="AB42" s="302" t="str">
        <f t="shared" si="8"/>
        <v/>
      </c>
      <c r="AC42" s="302"/>
      <c r="AD42" s="306">
        <f t="shared" si="9"/>
        <v>-1E-4</v>
      </c>
      <c r="AE42" s="307"/>
      <c r="AF42" s="302" t="str">
        <f t="shared" si="7"/>
        <v/>
      </c>
      <c r="AG42" s="302"/>
      <c r="AH42" s="302" t="str">
        <f t="shared" si="10"/>
        <v/>
      </c>
      <c r="AI42" s="302"/>
    </row>
    <row r="43" spans="1:40" s="46" customFormat="1" ht="15" customHeight="1" x14ac:dyDescent="0.25">
      <c r="A43" s="42"/>
      <c r="B43" s="11"/>
      <c r="C43" s="64" t="str">
        <f t="shared" si="0"/>
        <v/>
      </c>
      <c r="D43" s="4"/>
      <c r="E43" s="5"/>
      <c r="F43" s="15"/>
      <c r="G43" s="6"/>
      <c r="H43" s="7"/>
      <c r="I43" s="15"/>
      <c r="J43" s="4"/>
      <c r="K43" s="6"/>
      <c r="L43" s="289"/>
      <c r="M43" s="290"/>
      <c r="N43" s="43"/>
      <c r="P43" s="301" t="str">
        <f t="shared" si="1"/>
        <v/>
      </c>
      <c r="Q43" s="301"/>
      <c r="R43" s="302" t="str">
        <f t="shared" si="2"/>
        <v/>
      </c>
      <c r="S43" s="302"/>
      <c r="T43" s="303" t="str">
        <f t="shared" si="3"/>
        <v/>
      </c>
      <c r="U43" s="303"/>
      <c r="V43" s="304" t="str">
        <f t="shared" si="4"/>
        <v/>
      </c>
      <c r="W43" s="305"/>
      <c r="X43" s="293" t="str">
        <f t="shared" si="5"/>
        <v/>
      </c>
      <c r="Y43" s="294"/>
      <c r="Z43" s="306" t="str">
        <f t="shared" si="6"/>
        <v/>
      </c>
      <c r="AA43" s="307"/>
      <c r="AB43" s="302" t="str">
        <f t="shared" si="8"/>
        <v/>
      </c>
      <c r="AC43" s="302"/>
      <c r="AD43" s="306">
        <f t="shared" si="9"/>
        <v>-1E-4</v>
      </c>
      <c r="AE43" s="307"/>
      <c r="AF43" s="302" t="str">
        <f t="shared" si="7"/>
        <v/>
      </c>
      <c r="AG43" s="302"/>
      <c r="AH43" s="302" t="str">
        <f t="shared" si="10"/>
        <v/>
      </c>
      <c r="AI43" s="302"/>
    </row>
    <row r="44" spans="1:40" s="46" customFormat="1" ht="15" customHeight="1" x14ac:dyDescent="0.25">
      <c r="A44" s="42"/>
      <c r="B44" s="11"/>
      <c r="C44" s="64" t="str">
        <f t="shared" si="0"/>
        <v/>
      </c>
      <c r="D44" s="4"/>
      <c r="E44" s="5"/>
      <c r="F44" s="15"/>
      <c r="G44" s="6"/>
      <c r="H44" s="7"/>
      <c r="I44" s="15"/>
      <c r="J44" s="4"/>
      <c r="K44" s="6"/>
      <c r="L44" s="289"/>
      <c r="M44" s="290"/>
      <c r="N44" s="43"/>
      <c r="P44" s="301" t="str">
        <f t="shared" si="1"/>
        <v/>
      </c>
      <c r="Q44" s="301"/>
      <c r="R44" s="302" t="str">
        <f t="shared" si="2"/>
        <v/>
      </c>
      <c r="S44" s="302"/>
      <c r="T44" s="301" t="str">
        <f t="shared" si="3"/>
        <v/>
      </c>
      <c r="U44" s="301"/>
      <c r="V44" s="304" t="str">
        <f t="shared" si="4"/>
        <v/>
      </c>
      <c r="W44" s="305"/>
      <c r="X44" s="293" t="str">
        <f t="shared" si="5"/>
        <v/>
      </c>
      <c r="Y44" s="294"/>
      <c r="Z44" s="306" t="str">
        <f t="shared" si="6"/>
        <v/>
      </c>
      <c r="AA44" s="307"/>
      <c r="AB44" s="302" t="str">
        <f t="shared" si="8"/>
        <v/>
      </c>
      <c r="AC44" s="302"/>
      <c r="AD44" s="306">
        <f>IF(E44="",-0.0001,(E43-E44))</f>
        <v>-1E-4</v>
      </c>
      <c r="AE44" s="307"/>
      <c r="AF44" s="293" t="str">
        <f t="shared" si="7"/>
        <v/>
      </c>
      <c r="AG44" s="294"/>
      <c r="AH44" s="302" t="str">
        <f t="shared" si="10"/>
        <v/>
      </c>
      <c r="AI44" s="302"/>
    </row>
    <row r="45" spans="1:40" s="46" customFormat="1" ht="15" customHeight="1" x14ac:dyDescent="0.25">
      <c r="A45" s="42"/>
      <c r="B45" s="11"/>
      <c r="C45" s="64" t="str">
        <f t="shared" si="0"/>
        <v/>
      </c>
      <c r="D45" s="4"/>
      <c r="E45" s="5"/>
      <c r="F45" s="15"/>
      <c r="G45" s="6"/>
      <c r="H45" s="7"/>
      <c r="I45" s="15"/>
      <c r="J45" s="4"/>
      <c r="K45" s="6"/>
      <c r="L45" s="289"/>
      <c r="M45" s="290"/>
      <c r="N45" s="43"/>
      <c r="P45" s="301" t="str">
        <f t="shared" si="1"/>
        <v/>
      </c>
      <c r="Q45" s="301"/>
      <c r="R45" s="302" t="str">
        <f t="shared" si="2"/>
        <v/>
      </c>
      <c r="S45" s="302"/>
      <c r="T45" s="301" t="str">
        <f t="shared" si="3"/>
        <v/>
      </c>
      <c r="U45" s="301"/>
      <c r="V45" s="304" t="str">
        <f t="shared" si="4"/>
        <v/>
      </c>
      <c r="W45" s="305"/>
      <c r="X45" s="293" t="str">
        <f t="shared" si="5"/>
        <v/>
      </c>
      <c r="Y45" s="294"/>
      <c r="Z45" s="306" t="str">
        <f t="shared" si="6"/>
        <v/>
      </c>
      <c r="AA45" s="307"/>
      <c r="AB45" s="302" t="str">
        <f t="shared" si="8"/>
        <v/>
      </c>
      <c r="AC45" s="302"/>
      <c r="AD45" s="306">
        <f t="shared" ref="AD45:AD56" si="11">IF(E45="",-0.0001,(E44-E45))</f>
        <v>-1E-4</v>
      </c>
      <c r="AE45" s="307"/>
      <c r="AF45" s="293" t="str">
        <f t="shared" si="7"/>
        <v/>
      </c>
      <c r="AG45" s="294"/>
      <c r="AH45" s="302" t="str">
        <f t="shared" si="10"/>
        <v/>
      </c>
      <c r="AI45" s="302"/>
    </row>
    <row r="46" spans="1:40" s="46" customFormat="1" ht="15" customHeight="1" x14ac:dyDescent="0.25">
      <c r="A46" s="42"/>
      <c r="B46" s="11"/>
      <c r="C46" s="64" t="str">
        <f t="shared" si="0"/>
        <v/>
      </c>
      <c r="D46" s="4"/>
      <c r="E46" s="5"/>
      <c r="F46" s="15"/>
      <c r="G46" s="6"/>
      <c r="H46" s="7"/>
      <c r="I46" s="15"/>
      <c r="J46" s="4"/>
      <c r="K46" s="6"/>
      <c r="L46" s="289"/>
      <c r="M46" s="290"/>
      <c r="N46" s="43"/>
      <c r="P46" s="301" t="str">
        <f t="shared" si="1"/>
        <v/>
      </c>
      <c r="Q46" s="301"/>
      <c r="R46" s="302" t="str">
        <f t="shared" si="2"/>
        <v/>
      </c>
      <c r="S46" s="302"/>
      <c r="T46" s="301" t="str">
        <f t="shared" si="3"/>
        <v/>
      </c>
      <c r="U46" s="301"/>
      <c r="V46" s="304" t="str">
        <f t="shared" si="4"/>
        <v/>
      </c>
      <c r="W46" s="305"/>
      <c r="X46" s="293" t="str">
        <f t="shared" si="5"/>
        <v/>
      </c>
      <c r="Y46" s="294"/>
      <c r="Z46" s="306" t="str">
        <f t="shared" si="6"/>
        <v/>
      </c>
      <c r="AA46" s="307"/>
      <c r="AB46" s="302" t="str">
        <f t="shared" si="8"/>
        <v/>
      </c>
      <c r="AC46" s="302"/>
      <c r="AD46" s="306">
        <f t="shared" si="11"/>
        <v>-1E-4</v>
      </c>
      <c r="AE46" s="307"/>
      <c r="AF46" s="302" t="str">
        <f t="shared" si="7"/>
        <v/>
      </c>
      <c r="AG46" s="302"/>
      <c r="AH46" s="302" t="str">
        <f t="shared" si="10"/>
        <v/>
      </c>
      <c r="AI46" s="302"/>
    </row>
    <row r="47" spans="1:40" s="46" customFormat="1" ht="15" hidden="1" customHeight="1" x14ac:dyDescent="0.25">
      <c r="A47" s="42"/>
      <c r="B47" s="11"/>
      <c r="C47" s="64" t="str">
        <f t="shared" si="0"/>
        <v/>
      </c>
      <c r="D47" s="4"/>
      <c r="E47" s="5"/>
      <c r="F47" s="15"/>
      <c r="G47" s="6"/>
      <c r="H47" s="7"/>
      <c r="I47" s="15"/>
      <c r="J47" s="4"/>
      <c r="K47" s="6"/>
      <c r="L47" s="289"/>
      <c r="M47" s="290"/>
      <c r="N47" s="43"/>
      <c r="P47" s="301" t="str">
        <f t="shared" si="1"/>
        <v/>
      </c>
      <c r="Q47" s="301"/>
      <c r="R47" s="302" t="str">
        <f t="shared" si="2"/>
        <v/>
      </c>
      <c r="S47" s="302"/>
      <c r="T47" s="301" t="str">
        <f t="shared" si="3"/>
        <v/>
      </c>
      <c r="U47" s="301"/>
      <c r="V47" s="304" t="str">
        <f t="shared" si="4"/>
        <v/>
      </c>
      <c r="W47" s="305"/>
      <c r="X47" s="293" t="str">
        <f t="shared" si="5"/>
        <v/>
      </c>
      <c r="Y47" s="294"/>
      <c r="Z47" s="306" t="str">
        <f t="shared" si="6"/>
        <v/>
      </c>
      <c r="AA47" s="307"/>
      <c r="AB47" s="302" t="str">
        <f t="shared" si="8"/>
        <v/>
      </c>
      <c r="AC47" s="302"/>
      <c r="AD47" s="306">
        <f t="shared" si="11"/>
        <v>-1E-4</v>
      </c>
      <c r="AE47" s="307"/>
      <c r="AF47" s="302" t="str">
        <f t="shared" si="7"/>
        <v/>
      </c>
      <c r="AG47" s="302"/>
      <c r="AH47" s="302" t="str">
        <f t="shared" si="10"/>
        <v/>
      </c>
      <c r="AI47" s="302"/>
    </row>
    <row r="48" spans="1:40" s="46" customFormat="1" ht="15" hidden="1" customHeight="1" x14ac:dyDescent="0.25">
      <c r="A48" s="42"/>
      <c r="B48" s="11"/>
      <c r="C48" s="64" t="str">
        <f t="shared" si="0"/>
        <v/>
      </c>
      <c r="D48" s="4"/>
      <c r="E48" s="5"/>
      <c r="F48" s="15"/>
      <c r="G48" s="6"/>
      <c r="H48" s="7"/>
      <c r="I48" s="15"/>
      <c r="J48" s="4"/>
      <c r="K48" s="6"/>
      <c r="L48" s="289"/>
      <c r="M48" s="290"/>
      <c r="N48" s="43"/>
      <c r="P48" s="301" t="str">
        <f t="shared" si="1"/>
        <v/>
      </c>
      <c r="Q48" s="301"/>
      <c r="R48" s="302" t="str">
        <f t="shared" si="2"/>
        <v/>
      </c>
      <c r="S48" s="302"/>
      <c r="T48" s="301" t="str">
        <f t="shared" si="3"/>
        <v/>
      </c>
      <c r="U48" s="301"/>
      <c r="V48" s="304" t="str">
        <f t="shared" si="4"/>
        <v/>
      </c>
      <c r="W48" s="305"/>
      <c r="X48" s="293" t="str">
        <f t="shared" si="5"/>
        <v/>
      </c>
      <c r="Y48" s="294"/>
      <c r="Z48" s="306" t="str">
        <f t="shared" si="6"/>
        <v/>
      </c>
      <c r="AA48" s="307"/>
      <c r="AB48" s="302" t="str">
        <f t="shared" si="8"/>
        <v/>
      </c>
      <c r="AC48" s="302"/>
      <c r="AD48" s="306">
        <f t="shared" si="11"/>
        <v>-1E-4</v>
      </c>
      <c r="AE48" s="307"/>
      <c r="AF48" s="302" t="str">
        <f t="shared" si="7"/>
        <v/>
      </c>
      <c r="AG48" s="302"/>
      <c r="AH48" s="302" t="str">
        <f t="shared" si="10"/>
        <v/>
      </c>
      <c r="AI48" s="302"/>
    </row>
    <row r="49" spans="1:81" s="46" customFormat="1" ht="15" hidden="1" customHeight="1" x14ac:dyDescent="0.25">
      <c r="A49" s="42"/>
      <c r="B49" s="11"/>
      <c r="C49" s="64" t="str">
        <f t="shared" si="0"/>
        <v/>
      </c>
      <c r="D49" s="4"/>
      <c r="E49" s="5"/>
      <c r="F49" s="15"/>
      <c r="G49" s="6"/>
      <c r="H49" s="7"/>
      <c r="I49" s="15"/>
      <c r="J49" s="4"/>
      <c r="K49" s="6"/>
      <c r="L49" s="289"/>
      <c r="M49" s="290"/>
      <c r="N49" s="43"/>
      <c r="P49" s="301" t="str">
        <f t="shared" si="1"/>
        <v/>
      </c>
      <c r="Q49" s="301"/>
      <c r="R49" s="302" t="str">
        <f t="shared" si="2"/>
        <v/>
      </c>
      <c r="S49" s="302"/>
      <c r="T49" s="301" t="str">
        <f t="shared" si="3"/>
        <v/>
      </c>
      <c r="U49" s="301"/>
      <c r="V49" s="304" t="str">
        <f t="shared" si="4"/>
        <v/>
      </c>
      <c r="W49" s="305"/>
      <c r="X49" s="293" t="str">
        <f t="shared" si="5"/>
        <v/>
      </c>
      <c r="Y49" s="294"/>
      <c r="Z49" s="306" t="str">
        <f t="shared" si="6"/>
        <v/>
      </c>
      <c r="AA49" s="307"/>
      <c r="AB49" s="302" t="str">
        <f t="shared" si="8"/>
        <v/>
      </c>
      <c r="AC49" s="302"/>
      <c r="AD49" s="306">
        <f t="shared" si="11"/>
        <v>-1E-4</v>
      </c>
      <c r="AE49" s="307"/>
      <c r="AF49" s="302" t="str">
        <f t="shared" si="7"/>
        <v/>
      </c>
      <c r="AG49" s="302"/>
      <c r="AH49" s="302" t="str">
        <f t="shared" si="10"/>
        <v/>
      </c>
      <c r="AI49" s="302"/>
    </row>
    <row r="50" spans="1:81" s="46" customFormat="1" ht="15" hidden="1" customHeight="1" x14ac:dyDescent="0.25">
      <c r="A50" s="42"/>
      <c r="B50" s="11"/>
      <c r="C50" s="64" t="str">
        <f t="shared" si="0"/>
        <v/>
      </c>
      <c r="D50" s="4"/>
      <c r="E50" s="5"/>
      <c r="F50" s="15"/>
      <c r="G50" s="6"/>
      <c r="H50" s="7"/>
      <c r="I50" s="15"/>
      <c r="J50" s="4"/>
      <c r="K50" s="6"/>
      <c r="L50" s="289"/>
      <c r="M50" s="290"/>
      <c r="N50" s="43"/>
      <c r="P50" s="301" t="str">
        <f t="shared" si="1"/>
        <v/>
      </c>
      <c r="Q50" s="301"/>
      <c r="R50" s="302" t="str">
        <f t="shared" si="2"/>
        <v/>
      </c>
      <c r="S50" s="302"/>
      <c r="T50" s="301" t="str">
        <f t="shared" si="3"/>
        <v/>
      </c>
      <c r="U50" s="301"/>
      <c r="V50" s="304" t="str">
        <f t="shared" si="4"/>
        <v/>
      </c>
      <c r="W50" s="305"/>
      <c r="X50" s="293" t="str">
        <f t="shared" si="5"/>
        <v/>
      </c>
      <c r="Y50" s="294"/>
      <c r="Z50" s="306" t="str">
        <f t="shared" si="6"/>
        <v/>
      </c>
      <c r="AA50" s="307"/>
      <c r="AB50" s="302" t="str">
        <f t="shared" si="8"/>
        <v/>
      </c>
      <c r="AC50" s="302"/>
      <c r="AD50" s="306">
        <f t="shared" si="11"/>
        <v>-1E-4</v>
      </c>
      <c r="AE50" s="307"/>
      <c r="AF50" s="302" t="str">
        <f t="shared" si="7"/>
        <v/>
      </c>
      <c r="AG50" s="302"/>
      <c r="AH50" s="302" t="str">
        <f t="shared" si="10"/>
        <v/>
      </c>
      <c r="AI50" s="302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89"/>
      <c r="M51" s="290"/>
      <c r="N51" s="43"/>
      <c r="P51" s="301" t="str">
        <f t="shared" si="1"/>
        <v/>
      </c>
      <c r="Q51" s="301"/>
      <c r="R51" s="302" t="str">
        <f t="shared" si="2"/>
        <v/>
      </c>
      <c r="S51" s="302"/>
      <c r="T51" s="301" t="str">
        <f t="shared" si="3"/>
        <v/>
      </c>
      <c r="U51" s="301"/>
      <c r="V51" s="304" t="str">
        <f t="shared" si="4"/>
        <v/>
      </c>
      <c r="W51" s="305"/>
      <c r="X51" s="293" t="str">
        <f t="shared" si="5"/>
        <v/>
      </c>
      <c r="Y51" s="294"/>
      <c r="Z51" s="306" t="str">
        <f t="shared" si="6"/>
        <v/>
      </c>
      <c r="AA51" s="307"/>
      <c r="AB51" s="302" t="str">
        <f t="shared" si="8"/>
        <v/>
      </c>
      <c r="AC51" s="302"/>
      <c r="AD51" s="306">
        <f t="shared" si="11"/>
        <v>-1E-4</v>
      </c>
      <c r="AE51" s="307"/>
      <c r="AF51" s="302" t="str">
        <f t="shared" si="7"/>
        <v/>
      </c>
      <c r="AG51" s="302"/>
      <c r="AH51" s="302" t="str">
        <f t="shared" si="10"/>
        <v/>
      </c>
      <c r="AI51" s="302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89"/>
      <c r="M52" s="290"/>
      <c r="N52" s="43"/>
      <c r="P52" s="301" t="str">
        <f t="shared" si="1"/>
        <v/>
      </c>
      <c r="Q52" s="301"/>
      <c r="R52" s="302" t="str">
        <f t="shared" si="2"/>
        <v/>
      </c>
      <c r="S52" s="302"/>
      <c r="T52" s="301" t="str">
        <f t="shared" si="3"/>
        <v/>
      </c>
      <c r="U52" s="301"/>
      <c r="V52" s="304" t="str">
        <f t="shared" si="4"/>
        <v/>
      </c>
      <c r="W52" s="305"/>
      <c r="X52" s="293" t="str">
        <f t="shared" si="5"/>
        <v/>
      </c>
      <c r="Y52" s="294"/>
      <c r="Z52" s="306" t="str">
        <f t="shared" si="6"/>
        <v/>
      </c>
      <c r="AA52" s="307"/>
      <c r="AB52" s="302" t="str">
        <f t="shared" si="8"/>
        <v/>
      </c>
      <c r="AC52" s="302"/>
      <c r="AD52" s="306">
        <f t="shared" si="11"/>
        <v>-1E-4</v>
      </c>
      <c r="AE52" s="307"/>
      <c r="AF52" s="302" t="str">
        <f t="shared" si="7"/>
        <v/>
      </c>
      <c r="AG52" s="302"/>
      <c r="AH52" s="302" t="str">
        <f t="shared" si="10"/>
        <v/>
      </c>
      <c r="AI52" s="302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89"/>
      <c r="M53" s="290"/>
      <c r="N53" s="43"/>
      <c r="P53" s="301" t="str">
        <f t="shared" si="1"/>
        <v/>
      </c>
      <c r="Q53" s="301"/>
      <c r="R53" s="302" t="str">
        <f t="shared" si="2"/>
        <v/>
      </c>
      <c r="S53" s="302"/>
      <c r="T53" s="301" t="str">
        <f t="shared" si="3"/>
        <v/>
      </c>
      <c r="U53" s="301"/>
      <c r="V53" s="304" t="str">
        <f t="shared" si="4"/>
        <v/>
      </c>
      <c r="W53" s="305"/>
      <c r="X53" s="293" t="str">
        <f t="shared" si="5"/>
        <v/>
      </c>
      <c r="Y53" s="294"/>
      <c r="Z53" s="306" t="str">
        <f t="shared" si="6"/>
        <v/>
      </c>
      <c r="AA53" s="307"/>
      <c r="AB53" s="302" t="str">
        <f t="shared" si="8"/>
        <v/>
      </c>
      <c r="AC53" s="302"/>
      <c r="AD53" s="306">
        <f t="shared" si="11"/>
        <v>-1E-4</v>
      </c>
      <c r="AE53" s="307"/>
      <c r="AF53" s="302" t="str">
        <f t="shared" si="7"/>
        <v/>
      </c>
      <c r="AG53" s="302"/>
      <c r="AH53" s="302" t="str">
        <f t="shared" si="10"/>
        <v/>
      </c>
      <c r="AI53" s="302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89"/>
      <c r="M54" s="290"/>
      <c r="N54" s="43"/>
      <c r="P54" s="301" t="str">
        <f t="shared" si="1"/>
        <v/>
      </c>
      <c r="Q54" s="301"/>
      <c r="R54" s="302" t="str">
        <f t="shared" si="2"/>
        <v/>
      </c>
      <c r="S54" s="302"/>
      <c r="T54" s="301" t="str">
        <f t="shared" si="3"/>
        <v/>
      </c>
      <c r="U54" s="301"/>
      <c r="V54" s="304" t="str">
        <f t="shared" si="4"/>
        <v/>
      </c>
      <c r="W54" s="305"/>
      <c r="X54" s="293" t="str">
        <f t="shared" si="5"/>
        <v/>
      </c>
      <c r="Y54" s="294"/>
      <c r="Z54" s="306" t="str">
        <f t="shared" si="6"/>
        <v/>
      </c>
      <c r="AA54" s="307"/>
      <c r="AB54" s="302" t="str">
        <f t="shared" si="8"/>
        <v/>
      </c>
      <c r="AC54" s="302"/>
      <c r="AD54" s="306">
        <f t="shared" si="11"/>
        <v>-1E-4</v>
      </c>
      <c r="AE54" s="307"/>
      <c r="AF54" s="302" t="str">
        <f t="shared" si="7"/>
        <v/>
      </c>
      <c r="AG54" s="302"/>
      <c r="AH54" s="302" t="str">
        <f t="shared" si="10"/>
        <v/>
      </c>
      <c r="AI54" s="302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89"/>
      <c r="M55" s="290"/>
      <c r="N55" s="43"/>
      <c r="P55" s="301" t="str">
        <f t="shared" si="1"/>
        <v/>
      </c>
      <c r="Q55" s="301"/>
      <c r="R55" s="302" t="str">
        <f t="shared" si="2"/>
        <v/>
      </c>
      <c r="S55" s="302"/>
      <c r="T55" s="301" t="str">
        <f t="shared" si="3"/>
        <v/>
      </c>
      <c r="U55" s="301"/>
      <c r="V55" s="304" t="str">
        <f t="shared" si="4"/>
        <v/>
      </c>
      <c r="W55" s="305"/>
      <c r="X55" s="293" t="str">
        <f t="shared" si="5"/>
        <v/>
      </c>
      <c r="Y55" s="294"/>
      <c r="Z55" s="306" t="str">
        <f t="shared" si="6"/>
        <v/>
      </c>
      <c r="AA55" s="307"/>
      <c r="AB55" s="302" t="str">
        <f t="shared" si="8"/>
        <v/>
      </c>
      <c r="AC55" s="302"/>
      <c r="AD55" s="306">
        <f t="shared" si="11"/>
        <v>-1E-4</v>
      </c>
      <c r="AE55" s="307"/>
      <c r="AF55" s="302" t="str">
        <f t="shared" si="7"/>
        <v/>
      </c>
      <c r="AG55" s="302"/>
      <c r="AH55" s="302" t="str">
        <f t="shared" si="10"/>
        <v/>
      </c>
      <c r="AI55" s="302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89"/>
      <c r="M56" s="290"/>
      <c r="N56" s="43"/>
      <c r="P56" s="301" t="str">
        <f t="shared" si="1"/>
        <v/>
      </c>
      <c r="Q56" s="301"/>
      <c r="R56" s="302" t="str">
        <f t="shared" si="2"/>
        <v/>
      </c>
      <c r="S56" s="302"/>
      <c r="T56" s="301" t="str">
        <f t="shared" si="3"/>
        <v/>
      </c>
      <c r="U56" s="301"/>
      <c r="V56" s="304" t="str">
        <f t="shared" si="4"/>
        <v/>
      </c>
      <c r="W56" s="305"/>
      <c r="X56" s="293" t="str">
        <f t="shared" si="5"/>
        <v/>
      </c>
      <c r="Y56" s="294"/>
      <c r="Z56" s="306" t="str">
        <f t="shared" si="6"/>
        <v/>
      </c>
      <c r="AA56" s="307"/>
      <c r="AB56" s="302" t="str">
        <f t="shared" si="8"/>
        <v/>
      </c>
      <c r="AC56" s="302"/>
      <c r="AD56" s="306">
        <f t="shared" si="11"/>
        <v>-1E-4</v>
      </c>
      <c r="AE56" s="307"/>
      <c r="AF56" s="302" t="str">
        <f t="shared" si="7"/>
        <v/>
      </c>
      <c r="AG56" s="302"/>
      <c r="AH56" s="302" t="str">
        <f t="shared" si="10"/>
        <v/>
      </c>
      <c r="AI56" s="302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</row>
    <row r="58" spans="1:81" s="51" customFormat="1" ht="15" customHeight="1" x14ac:dyDescent="0.25">
      <c r="A58" s="60" t="s">
        <v>108</v>
      </c>
      <c r="B58" s="61">
        <f>IF(B33="","",LOOKUP(9.99E+307,B32:B56))</f>
        <v>1450</v>
      </c>
      <c r="C58" s="64">
        <f t="shared" ref="C58:K58" si="12">IF(C33="","",LOOKUP(9.99E+307,C32:C56))</f>
        <v>0.79251615791188923</v>
      </c>
      <c r="D58" s="62">
        <f t="shared" si="12"/>
        <v>100</v>
      </c>
      <c r="E58" s="52">
        <f t="shared" si="12"/>
        <v>10.119999999999999</v>
      </c>
      <c r="F58" s="127">
        <f t="shared" si="12"/>
        <v>23.6</v>
      </c>
      <c r="G58" s="64">
        <f t="shared" si="12"/>
        <v>4.9400000000000004</v>
      </c>
      <c r="H58" s="63">
        <f t="shared" si="12"/>
        <v>63.4</v>
      </c>
      <c r="I58" s="127">
        <f t="shared" si="12"/>
        <v>0.28999999999999998</v>
      </c>
      <c r="J58" s="62">
        <f t="shared" si="12"/>
        <v>286.3</v>
      </c>
      <c r="K58" s="64">
        <f t="shared" si="12"/>
        <v>2.59</v>
      </c>
      <c r="L58" s="311" t="s">
        <v>199</v>
      </c>
      <c r="M58" s="312"/>
      <c r="N58" s="65"/>
      <c r="P58" s="66" t="s">
        <v>219</v>
      </c>
      <c r="R58" s="66"/>
      <c r="T58" s="66"/>
    </row>
    <row r="59" spans="1:81" ht="6" customHeight="1" x14ac:dyDescent="0.25">
      <c r="A59" s="67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68"/>
    </row>
    <row r="60" spans="1:81" s="18" customFormat="1" ht="16.5" customHeight="1" x14ac:dyDescent="0.25">
      <c r="A60" s="69"/>
      <c r="B60" s="70"/>
      <c r="C60" s="160" t="s">
        <v>67</v>
      </c>
      <c r="D60" s="323" t="s">
        <v>25</v>
      </c>
      <c r="E60" s="323"/>
      <c r="F60" s="339" t="s">
        <v>66</v>
      </c>
      <c r="G60" s="340"/>
      <c r="H60" s="341"/>
      <c r="I60" s="12">
        <v>1455</v>
      </c>
      <c r="J60" s="342" t="s">
        <v>107</v>
      </c>
      <c r="K60" s="343"/>
      <c r="L60" s="12">
        <v>1550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344"/>
      <c r="B61" s="345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6"/>
    </row>
    <row r="62" spans="1:81" s="18" customFormat="1" ht="12.75" customHeight="1" x14ac:dyDescent="0.25">
      <c r="A62" s="237" t="s">
        <v>33</v>
      </c>
      <c r="B62" s="238"/>
      <c r="C62" s="238"/>
      <c r="D62" s="238"/>
      <c r="E62" s="238"/>
      <c r="F62" s="238"/>
      <c r="G62" s="238"/>
      <c r="H62" s="238"/>
      <c r="I62" s="238"/>
      <c r="J62" s="239"/>
      <c r="K62" s="239"/>
      <c r="L62" s="239"/>
      <c r="M62" s="239"/>
      <c r="N62" s="240"/>
      <c r="Q62" s="29"/>
      <c r="S62" s="29"/>
      <c r="T62" s="29"/>
    </row>
    <row r="63" spans="1:81" ht="9.9499999999999993" customHeight="1" thickBot="1" x14ac:dyDescent="0.3">
      <c r="A63" s="241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3"/>
      <c r="P63" s="18"/>
      <c r="Q63" s="156"/>
      <c r="R63" s="18"/>
      <c r="S63" s="156"/>
      <c r="T63" s="156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347"/>
      <c r="B64" s="317" t="s">
        <v>32</v>
      </c>
      <c r="C64" s="318"/>
      <c r="D64" s="162" t="s">
        <v>102</v>
      </c>
      <c r="E64" s="162" t="s">
        <v>103</v>
      </c>
      <c r="F64" s="319" t="s">
        <v>122</v>
      </c>
      <c r="G64" s="320"/>
      <c r="H64" s="317" t="s">
        <v>32</v>
      </c>
      <c r="I64" s="318"/>
      <c r="J64" s="162" t="s">
        <v>102</v>
      </c>
      <c r="K64" s="162" t="s">
        <v>103</v>
      </c>
      <c r="L64" s="319" t="s">
        <v>122</v>
      </c>
      <c r="M64" s="320"/>
      <c r="N64" s="202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332" t="s">
        <v>32</v>
      </c>
      <c r="BR64" s="332"/>
      <c r="BS64" s="332"/>
      <c r="BT64" s="332"/>
      <c r="BU64" s="332"/>
      <c r="BV64" s="332"/>
      <c r="BW64" s="332"/>
      <c r="BX64" s="329" t="s">
        <v>31</v>
      </c>
      <c r="BY64" s="330"/>
      <c r="BZ64" s="331"/>
      <c r="CA64" s="332" t="s">
        <v>30</v>
      </c>
      <c r="CB64" s="332"/>
      <c r="CC64" s="332"/>
    </row>
    <row r="65" spans="1:81" ht="15" customHeight="1" x14ac:dyDescent="0.25">
      <c r="A65" s="347"/>
      <c r="B65" s="387" t="s">
        <v>246</v>
      </c>
      <c r="C65" s="388"/>
      <c r="D65" s="9">
        <v>1</v>
      </c>
      <c r="E65" s="9" t="s">
        <v>251</v>
      </c>
      <c r="F65" s="335" t="s">
        <v>259</v>
      </c>
      <c r="G65" s="336"/>
      <c r="H65" s="337" t="s">
        <v>253</v>
      </c>
      <c r="I65" s="338"/>
      <c r="J65" s="96">
        <v>3</v>
      </c>
      <c r="K65" s="96" t="s">
        <v>252</v>
      </c>
      <c r="L65" s="221" t="s">
        <v>260</v>
      </c>
      <c r="M65" s="223"/>
      <c r="N65" s="202"/>
      <c r="Q65" s="46"/>
      <c r="S65" s="46"/>
      <c r="T65" s="4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BQ65" s="163"/>
      <c r="BR65" s="164"/>
      <c r="BS65" s="164"/>
      <c r="BT65" s="164"/>
      <c r="BU65" s="164"/>
      <c r="BV65" s="164"/>
      <c r="BW65" s="165"/>
      <c r="BX65" s="77"/>
      <c r="BY65" s="166"/>
      <c r="BZ65" s="161"/>
      <c r="CA65" s="155"/>
      <c r="CB65" s="155"/>
      <c r="CC65" s="155"/>
    </row>
    <row r="66" spans="1:81" ht="15" customHeight="1" x14ac:dyDescent="0.25">
      <c r="A66" s="347"/>
      <c r="B66" s="387" t="s">
        <v>247</v>
      </c>
      <c r="C66" s="388"/>
      <c r="D66" s="9">
        <v>1</v>
      </c>
      <c r="E66" s="9" t="s">
        <v>251</v>
      </c>
      <c r="F66" s="335" t="s">
        <v>259</v>
      </c>
      <c r="G66" s="336"/>
      <c r="H66" s="337" t="s">
        <v>254</v>
      </c>
      <c r="I66" s="338"/>
      <c r="J66" s="96">
        <v>1</v>
      </c>
      <c r="K66" s="96" t="s">
        <v>251</v>
      </c>
      <c r="L66" s="221" t="s">
        <v>261</v>
      </c>
      <c r="M66" s="223"/>
      <c r="N66" s="202"/>
      <c r="Q66" s="46"/>
      <c r="S66" s="46"/>
      <c r="T66" s="4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BQ66" s="180"/>
      <c r="BR66" s="181"/>
      <c r="BS66" s="181"/>
      <c r="BT66" s="181"/>
      <c r="BU66" s="181"/>
      <c r="BV66" s="181"/>
      <c r="BW66" s="182"/>
      <c r="BX66" s="77"/>
      <c r="BY66" s="183"/>
      <c r="BZ66" s="179"/>
      <c r="CA66" s="176"/>
      <c r="CB66" s="176"/>
      <c r="CC66" s="176"/>
    </row>
    <row r="67" spans="1:81" ht="15" customHeight="1" x14ac:dyDescent="0.25">
      <c r="A67" s="347"/>
      <c r="B67" s="387" t="s">
        <v>91</v>
      </c>
      <c r="C67" s="388"/>
      <c r="D67" s="9">
        <v>3</v>
      </c>
      <c r="E67" s="9" t="s">
        <v>252</v>
      </c>
      <c r="F67" s="335" t="s">
        <v>13</v>
      </c>
      <c r="G67" s="336"/>
      <c r="H67" s="337" t="s">
        <v>256</v>
      </c>
      <c r="I67" s="338"/>
      <c r="J67" s="96">
        <v>3</v>
      </c>
      <c r="K67" s="96" t="s">
        <v>251</v>
      </c>
      <c r="L67" s="221" t="s">
        <v>74</v>
      </c>
      <c r="M67" s="223"/>
      <c r="N67" s="202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180"/>
      <c r="BR67" s="181"/>
      <c r="BS67" s="181"/>
      <c r="BT67" s="181"/>
      <c r="BU67" s="181"/>
      <c r="BV67" s="181"/>
      <c r="BW67" s="182"/>
      <c r="BX67" s="77"/>
      <c r="BY67" s="183"/>
      <c r="BZ67" s="179"/>
      <c r="CA67" s="176"/>
      <c r="CB67" s="176"/>
      <c r="CC67" s="176"/>
    </row>
    <row r="68" spans="1:81" ht="15" customHeight="1" x14ac:dyDescent="0.25">
      <c r="A68" s="347"/>
      <c r="B68" s="387" t="s">
        <v>248</v>
      </c>
      <c r="C68" s="388"/>
      <c r="D68" s="9">
        <v>1</v>
      </c>
      <c r="E68" s="9" t="s">
        <v>251</v>
      </c>
      <c r="F68" s="335" t="s">
        <v>259</v>
      </c>
      <c r="G68" s="336"/>
      <c r="H68" s="337" t="s">
        <v>257</v>
      </c>
      <c r="I68" s="338"/>
      <c r="J68" s="96">
        <v>1</v>
      </c>
      <c r="K68" s="96" t="s">
        <v>258</v>
      </c>
      <c r="L68" s="221" t="s">
        <v>74</v>
      </c>
      <c r="M68" s="223"/>
      <c r="N68" s="202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80"/>
      <c r="BR68" s="181"/>
      <c r="BS68" s="181"/>
      <c r="BT68" s="181"/>
      <c r="BU68" s="181"/>
      <c r="BV68" s="181"/>
      <c r="BW68" s="182"/>
      <c r="BX68" s="77"/>
      <c r="BY68" s="183"/>
      <c r="BZ68" s="179"/>
      <c r="CA68" s="176"/>
      <c r="CB68" s="176"/>
      <c r="CC68" s="176"/>
    </row>
    <row r="69" spans="1:81" ht="31.5" customHeight="1" x14ac:dyDescent="0.25">
      <c r="A69" s="347"/>
      <c r="B69" s="387" t="s">
        <v>249</v>
      </c>
      <c r="C69" s="388"/>
      <c r="D69" s="9">
        <v>1</v>
      </c>
      <c r="E69" s="9" t="s">
        <v>251</v>
      </c>
      <c r="F69" s="335" t="s">
        <v>259</v>
      </c>
      <c r="G69" s="336"/>
      <c r="H69" s="337" t="s">
        <v>97</v>
      </c>
      <c r="I69" s="338"/>
      <c r="J69" s="96">
        <v>1</v>
      </c>
      <c r="K69" s="96" t="s">
        <v>258</v>
      </c>
      <c r="L69" s="221" t="s">
        <v>74</v>
      </c>
      <c r="M69" s="223"/>
      <c r="N69" s="202"/>
      <c r="Q69" s="46"/>
      <c r="S69" s="46"/>
      <c r="T69" s="4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BQ69" s="180"/>
      <c r="BR69" s="181"/>
      <c r="BS69" s="181"/>
      <c r="BT69" s="181"/>
      <c r="BU69" s="181"/>
      <c r="BV69" s="181"/>
      <c r="BW69" s="182"/>
      <c r="BX69" s="77"/>
      <c r="BY69" s="183"/>
      <c r="BZ69" s="179"/>
      <c r="CA69" s="176"/>
      <c r="CB69" s="176"/>
      <c r="CC69" s="176"/>
    </row>
    <row r="70" spans="1:81" ht="31.5" customHeight="1" x14ac:dyDescent="0.25">
      <c r="A70" s="347"/>
      <c r="B70" s="387" t="s">
        <v>250</v>
      </c>
      <c r="C70" s="388"/>
      <c r="D70" s="9">
        <v>1</v>
      </c>
      <c r="E70" s="9" t="s">
        <v>251</v>
      </c>
      <c r="F70" s="289" t="s">
        <v>263</v>
      </c>
      <c r="G70" s="336"/>
      <c r="H70" s="337" t="s">
        <v>255</v>
      </c>
      <c r="I70" s="338"/>
      <c r="J70" s="96">
        <v>1</v>
      </c>
      <c r="K70" s="96" t="s">
        <v>251</v>
      </c>
      <c r="L70" s="391" t="s">
        <v>262</v>
      </c>
      <c r="M70" s="223"/>
      <c r="N70" s="202"/>
      <c r="Q70" s="46"/>
      <c r="S70" s="46"/>
      <c r="T70" s="4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BQ70" s="180"/>
      <c r="BR70" s="181"/>
      <c r="BS70" s="181"/>
      <c r="BT70" s="181"/>
      <c r="BU70" s="181"/>
      <c r="BV70" s="181"/>
      <c r="BW70" s="182"/>
      <c r="BX70" s="77"/>
      <c r="BY70" s="183"/>
      <c r="BZ70" s="179"/>
      <c r="CA70" s="176"/>
      <c r="CB70" s="176"/>
      <c r="CC70" s="176"/>
    </row>
    <row r="71" spans="1:81" ht="15" customHeight="1" thickBot="1" x14ac:dyDescent="0.3">
      <c r="A71" s="347"/>
      <c r="B71" s="389"/>
      <c r="C71" s="390"/>
      <c r="D71" s="177"/>
      <c r="E71" s="158"/>
      <c r="F71" s="360"/>
      <c r="G71" s="361"/>
      <c r="H71" s="362"/>
      <c r="I71" s="250"/>
      <c r="J71" s="178"/>
      <c r="K71" s="159"/>
      <c r="L71" s="363"/>
      <c r="M71" s="364"/>
      <c r="N71" s="202"/>
      <c r="Q71" s="78"/>
      <c r="S71" s="78"/>
      <c r="T71" s="78"/>
      <c r="BQ71" s="316" t="s">
        <v>89</v>
      </c>
      <c r="BR71" s="316"/>
      <c r="BS71" s="316"/>
      <c r="BT71" s="316"/>
      <c r="BU71" s="316"/>
      <c r="BV71" s="316"/>
      <c r="BW71" s="316"/>
      <c r="BX71" s="77" t="s">
        <v>21</v>
      </c>
      <c r="BY71" s="314" t="s">
        <v>11</v>
      </c>
      <c r="BZ71" s="315"/>
      <c r="CA71" s="316" t="s">
        <v>74</v>
      </c>
      <c r="CB71" s="316"/>
      <c r="CC71" s="316"/>
    </row>
    <row r="72" spans="1:81" ht="9.9499999999999993" customHeight="1" thickBot="1" x14ac:dyDescent="0.3">
      <c r="A72" s="283"/>
      <c r="B72" s="284"/>
      <c r="C72" s="284"/>
      <c r="D72" s="284"/>
      <c r="E72" s="284"/>
      <c r="F72" s="284"/>
      <c r="G72" s="284"/>
      <c r="H72" s="284"/>
      <c r="I72" s="284"/>
      <c r="J72" s="284"/>
      <c r="K72" s="284"/>
      <c r="L72" s="284"/>
      <c r="M72" s="284"/>
      <c r="N72" s="285"/>
    </row>
    <row r="73" spans="1:81" s="18" customFormat="1" ht="12.75" customHeight="1" x14ac:dyDescent="0.25">
      <c r="A73" s="79"/>
      <c r="B73" s="80" t="s">
        <v>139</v>
      </c>
      <c r="C73" s="80"/>
      <c r="D73" s="80"/>
      <c r="E73" s="80"/>
      <c r="F73" s="80" t="s">
        <v>138</v>
      </c>
      <c r="G73" s="80"/>
      <c r="H73" s="80"/>
      <c r="I73" s="80"/>
      <c r="J73" s="80"/>
      <c r="K73" s="80"/>
      <c r="L73" s="80" t="s">
        <v>137</v>
      </c>
      <c r="M73" s="80"/>
      <c r="N73" s="81"/>
    </row>
    <row r="74" spans="1:81" ht="20.100000000000001" customHeight="1" x14ac:dyDescent="0.25">
      <c r="A74" s="146" t="s">
        <v>22</v>
      </c>
      <c r="B74" s="352" t="s">
        <v>267</v>
      </c>
      <c r="C74" s="352"/>
      <c r="D74" s="352"/>
      <c r="E74" s="353"/>
      <c r="F74" s="354"/>
      <c r="G74" s="354"/>
      <c r="H74" s="354"/>
      <c r="I74" s="354"/>
      <c r="J74" s="354"/>
      <c r="K74" s="355"/>
      <c r="L74" s="365">
        <v>42641</v>
      </c>
      <c r="M74" s="365"/>
      <c r="N74" s="82"/>
    </row>
    <row r="75" spans="1:81" ht="20.100000000000001" customHeight="1" x14ac:dyDescent="0.25">
      <c r="A75" s="147" t="s">
        <v>18</v>
      </c>
      <c r="B75" s="356" t="s">
        <v>269</v>
      </c>
      <c r="C75" s="356"/>
      <c r="D75" s="356"/>
      <c r="E75" s="353"/>
      <c r="F75" s="357"/>
      <c r="G75" s="357"/>
      <c r="H75" s="357"/>
      <c r="I75" s="357"/>
      <c r="J75" s="357"/>
      <c r="K75" s="355"/>
      <c r="L75" s="366">
        <v>42641</v>
      </c>
      <c r="M75" s="366"/>
      <c r="N75" s="82"/>
    </row>
    <row r="76" spans="1:81" ht="9" customHeight="1" x14ac:dyDescent="0.25">
      <c r="A76" s="83"/>
      <c r="B76" s="84"/>
      <c r="C76" s="84"/>
      <c r="D76" s="348"/>
      <c r="E76" s="348"/>
      <c r="F76" s="348"/>
      <c r="G76" s="348"/>
      <c r="H76" s="348"/>
      <c r="I76" s="348"/>
      <c r="J76" s="348"/>
      <c r="K76" s="348"/>
      <c r="L76" s="348"/>
      <c r="M76" s="85"/>
      <c r="N76" s="86"/>
    </row>
    <row r="77" spans="1:81" ht="15" customHeight="1" x14ac:dyDescent="0.25">
      <c r="A77" s="148" t="s">
        <v>56</v>
      </c>
      <c r="B77" s="367" t="s">
        <v>100</v>
      </c>
      <c r="C77" s="367"/>
      <c r="D77" s="367"/>
      <c r="E77" s="367"/>
      <c r="F77" s="367"/>
      <c r="G77" s="367"/>
      <c r="H77" s="367"/>
      <c r="I77" s="367"/>
      <c r="J77" s="367"/>
      <c r="K77" s="367"/>
      <c r="L77" s="367"/>
      <c r="M77" s="367"/>
      <c r="N77" s="368"/>
    </row>
    <row r="78" spans="1:81" ht="15" customHeight="1" thickBot="1" x14ac:dyDescent="0.3">
      <c r="A78" s="87"/>
      <c r="B78" s="369"/>
      <c r="C78" s="369"/>
      <c r="D78" s="369"/>
      <c r="E78" s="369"/>
      <c r="F78" s="369"/>
      <c r="G78" s="369"/>
      <c r="H78" s="369"/>
      <c r="I78" s="369"/>
      <c r="J78" s="369"/>
      <c r="K78" s="369"/>
      <c r="L78" s="369"/>
      <c r="M78" s="369"/>
      <c r="N78" s="370"/>
    </row>
    <row r="79" spans="1:81" ht="15" customHeight="1" thickTop="1" x14ac:dyDescent="0.25">
      <c r="A79" s="88"/>
      <c r="B79" s="88"/>
      <c r="C79" s="89"/>
      <c r="D79" s="89"/>
      <c r="E79" s="89"/>
      <c r="F79" s="89"/>
      <c r="G79" s="89"/>
      <c r="H79" s="89"/>
      <c r="I79" s="89"/>
      <c r="J79" s="89"/>
      <c r="K79" s="90" t="s">
        <v>140</v>
      </c>
      <c r="L79" s="349">
        <v>42632.515972222223</v>
      </c>
      <c r="M79" s="349"/>
      <c r="N79" s="349"/>
    </row>
    <row r="80" spans="1:81" x14ac:dyDescent="0.25">
      <c r="C80" s="91"/>
      <c r="D80" s="91"/>
      <c r="E80" s="91"/>
      <c r="F80" s="91"/>
      <c r="G80" s="91"/>
      <c r="H80" s="91"/>
      <c r="I80" s="91"/>
      <c r="J80" s="91"/>
      <c r="K80" s="91"/>
    </row>
    <row r="85" spans="17:48" ht="13.5" customHeight="1" x14ac:dyDescent="0.25"/>
    <row r="90" spans="17:48" x14ac:dyDescent="0.25">
      <c r="Q90" s="92"/>
      <c r="S90" s="92">
        <f t="shared" ref="S90:S114" si="13">TEXT(B32,"0\:00")+0</f>
        <v>0.59722222222222221</v>
      </c>
      <c r="T90" s="92"/>
    </row>
    <row r="91" spans="17:48" x14ac:dyDescent="0.25">
      <c r="Q91" s="92"/>
      <c r="S91" s="92">
        <f t="shared" si="13"/>
        <v>0.60416666666666663</v>
      </c>
      <c r="T91" s="92"/>
      <c r="AR91" s="16" t="s">
        <v>60</v>
      </c>
    </row>
    <row r="92" spans="17:48" x14ac:dyDescent="0.25">
      <c r="Q92" s="92"/>
      <c r="S92" s="92">
        <f t="shared" si="13"/>
        <v>0.60763888888888895</v>
      </c>
      <c r="T92" s="92"/>
      <c r="AR92" s="16" t="s">
        <v>59</v>
      </c>
    </row>
    <row r="93" spans="17:48" x14ac:dyDescent="0.25">
      <c r="Q93" s="92"/>
      <c r="S93" s="92">
        <f t="shared" si="13"/>
        <v>0.61111111111111105</v>
      </c>
      <c r="T93" s="92"/>
      <c r="AL93" s="16" t="s">
        <v>65</v>
      </c>
      <c r="AR93" s="16" t="s">
        <v>61</v>
      </c>
    </row>
    <row r="94" spans="17:48" x14ac:dyDescent="0.25">
      <c r="Q94" s="92"/>
      <c r="S94" s="92">
        <f t="shared" si="13"/>
        <v>0.61458333333333337</v>
      </c>
      <c r="T94" s="92"/>
      <c r="AG94" s="18"/>
      <c r="AH94" s="18"/>
      <c r="AI94" s="18"/>
      <c r="AJ94" s="18"/>
      <c r="AK94" s="18"/>
      <c r="AL94" s="16" t="s">
        <v>25</v>
      </c>
      <c r="AM94" s="18"/>
      <c r="AN94" s="18"/>
      <c r="AO94" s="18"/>
      <c r="AP94" s="18"/>
      <c r="AQ94" s="18"/>
      <c r="AR94" s="18" t="s">
        <v>62</v>
      </c>
      <c r="AS94" s="18"/>
      <c r="AT94" s="18"/>
      <c r="AU94" s="18"/>
      <c r="AV94" s="18"/>
    </row>
    <row r="95" spans="17:48" x14ac:dyDescent="0.25">
      <c r="Q95" s="92"/>
      <c r="S95" s="92">
        <f t="shared" si="13"/>
        <v>0.61805555555555558</v>
      </c>
      <c r="T95" s="92"/>
      <c r="AL95" s="16" t="s">
        <v>24</v>
      </c>
      <c r="AR95" s="16" t="s">
        <v>63</v>
      </c>
    </row>
    <row r="96" spans="17:48" x14ac:dyDescent="0.25">
      <c r="Q96" s="92"/>
      <c r="S96" s="92">
        <f t="shared" si="13"/>
        <v>0</v>
      </c>
      <c r="T96" s="92"/>
      <c r="AR96" s="16" t="s">
        <v>64</v>
      </c>
    </row>
    <row r="97" spans="17:48" x14ac:dyDescent="0.25">
      <c r="Q97" s="92"/>
      <c r="S97" s="92">
        <f t="shared" si="13"/>
        <v>0</v>
      </c>
      <c r="T97" s="92"/>
    </row>
    <row r="98" spans="17:48" x14ac:dyDescent="0.25">
      <c r="Q98" s="92"/>
      <c r="S98" s="92">
        <f t="shared" si="13"/>
        <v>0</v>
      </c>
      <c r="T98" s="92"/>
      <c r="AI98" s="93" t="s">
        <v>29</v>
      </c>
      <c r="AL98" s="94"/>
      <c r="AN98" s="16" t="s">
        <v>28</v>
      </c>
    </row>
    <row r="99" spans="17:48" x14ac:dyDescent="0.25">
      <c r="Q99" s="92"/>
      <c r="S99" s="92">
        <f t="shared" si="13"/>
        <v>0</v>
      </c>
      <c r="T99" s="92"/>
      <c r="AI99" s="93" t="s">
        <v>27</v>
      </c>
      <c r="AL99" s="16" t="s">
        <v>65</v>
      </c>
      <c r="AN99" s="16" t="s">
        <v>26</v>
      </c>
    </row>
    <row r="100" spans="17:48" x14ac:dyDescent="0.25">
      <c r="Q100" s="92"/>
      <c r="S100" s="92">
        <f t="shared" si="13"/>
        <v>0</v>
      </c>
      <c r="T100" s="92"/>
      <c r="AI100" s="93" t="s">
        <v>52</v>
      </c>
      <c r="AL100" s="16" t="s">
        <v>23</v>
      </c>
    </row>
    <row r="101" spans="17:48" x14ac:dyDescent="0.25">
      <c r="Q101" s="92"/>
      <c r="S101" s="92">
        <f t="shared" si="13"/>
        <v>0</v>
      </c>
      <c r="T101" s="92"/>
      <c r="AG101" s="18"/>
      <c r="AH101" s="18"/>
      <c r="AI101" s="18" t="s">
        <v>51</v>
      </c>
      <c r="AJ101" s="18"/>
      <c r="AK101" s="18"/>
      <c r="AL101" s="16" t="s">
        <v>25</v>
      </c>
      <c r="AM101" s="18"/>
      <c r="AN101" s="18"/>
      <c r="AO101" s="18"/>
      <c r="AP101" s="18"/>
      <c r="AQ101" s="18"/>
      <c r="AR101" s="18" t="s">
        <v>8</v>
      </c>
      <c r="AS101" s="18"/>
      <c r="AT101" s="18"/>
      <c r="AU101" s="18"/>
      <c r="AV101" s="18"/>
    </row>
    <row r="102" spans="17:48" x14ac:dyDescent="0.25">
      <c r="Q102" s="92"/>
      <c r="S102" s="92">
        <f t="shared" si="13"/>
        <v>0</v>
      </c>
      <c r="T102" s="92"/>
      <c r="AL102" s="16" t="s">
        <v>24</v>
      </c>
      <c r="AR102" s="16" t="s">
        <v>12</v>
      </c>
    </row>
    <row r="103" spans="17:48" x14ac:dyDescent="0.25">
      <c r="Q103" s="92"/>
      <c r="S103" s="92">
        <f t="shared" si="13"/>
        <v>0</v>
      </c>
      <c r="T103" s="92"/>
      <c r="AC103" s="16" t="s">
        <v>208</v>
      </c>
      <c r="AO103" s="78" t="s">
        <v>156</v>
      </c>
      <c r="AP103" s="78"/>
      <c r="AQ103" s="16">
        <v>1</v>
      </c>
      <c r="AR103" s="16" t="s">
        <v>86</v>
      </c>
      <c r="AU103" s="78" t="s">
        <v>19</v>
      </c>
    </row>
    <row r="104" spans="17:48" x14ac:dyDescent="0.25">
      <c r="Q104" s="92"/>
      <c r="S104" s="92">
        <f t="shared" si="13"/>
        <v>0</v>
      </c>
      <c r="T104" s="92"/>
      <c r="AC104" s="16" t="s">
        <v>209</v>
      </c>
      <c r="AO104" s="78" t="s">
        <v>157</v>
      </c>
      <c r="AP104" s="78"/>
      <c r="AQ104" s="16">
        <v>2</v>
      </c>
      <c r="AR104" s="16" t="s">
        <v>87</v>
      </c>
      <c r="AU104" s="78" t="s">
        <v>142</v>
      </c>
    </row>
    <row r="105" spans="17:48" x14ac:dyDescent="0.25">
      <c r="Q105" s="92"/>
      <c r="S105" s="92">
        <f t="shared" si="13"/>
        <v>0</v>
      </c>
      <c r="T105" s="92"/>
      <c r="AI105" s="92">
        <f>TEXT(J20,"0\:00")+0</f>
        <v>6.9444444444444447E-4</v>
      </c>
      <c r="AO105" s="78" t="s">
        <v>158</v>
      </c>
      <c r="AP105" s="78"/>
      <c r="AQ105" s="16">
        <v>3</v>
      </c>
      <c r="AR105" s="16" t="s">
        <v>88</v>
      </c>
      <c r="AU105" s="78" t="s">
        <v>143</v>
      </c>
    </row>
    <row r="106" spans="17:48" x14ac:dyDescent="0.25">
      <c r="Q106" s="92"/>
      <c r="S106" s="92">
        <f t="shared" si="13"/>
        <v>0</v>
      </c>
      <c r="T106" s="92"/>
      <c r="AC106" s="16" t="s">
        <v>210</v>
      </c>
      <c r="AI106" s="92">
        <f>TEXT(L20,"0\:00")+0</f>
        <v>6.9444444444444447E-4</v>
      </c>
      <c r="AO106" s="78" t="s">
        <v>159</v>
      </c>
      <c r="AP106" s="78"/>
      <c r="AQ106" s="16">
        <v>4</v>
      </c>
      <c r="AR106" s="16" t="s">
        <v>98</v>
      </c>
      <c r="AU106" s="78" t="s">
        <v>13</v>
      </c>
    </row>
    <row r="107" spans="17:48" x14ac:dyDescent="0.25">
      <c r="Q107" s="92"/>
      <c r="S107" s="92">
        <f t="shared" si="13"/>
        <v>0</v>
      </c>
      <c r="T107" s="92"/>
      <c r="AC107" s="16" t="s">
        <v>211</v>
      </c>
      <c r="AI107" s="95">
        <f>L4*24*60</f>
        <v>43200.000000000073</v>
      </c>
      <c r="AO107" s="78" t="s">
        <v>160</v>
      </c>
      <c r="AP107" s="78"/>
      <c r="AR107" s="16" t="s">
        <v>89</v>
      </c>
      <c r="AU107" s="78" t="s">
        <v>9</v>
      </c>
    </row>
    <row r="108" spans="17:48" x14ac:dyDescent="0.25">
      <c r="Q108" s="92"/>
      <c r="S108" s="92">
        <f t="shared" si="13"/>
        <v>0</v>
      </c>
      <c r="T108" s="92"/>
      <c r="AC108" s="16" t="s">
        <v>212</v>
      </c>
      <c r="AL108" s="16" t="s">
        <v>12</v>
      </c>
      <c r="AO108" s="78" t="s">
        <v>161</v>
      </c>
      <c r="AP108" s="78"/>
      <c r="AR108" s="16" t="s">
        <v>90</v>
      </c>
      <c r="AU108" s="78" t="s">
        <v>144</v>
      </c>
    </row>
    <row r="109" spans="17:48" x14ac:dyDescent="0.25">
      <c r="Q109" s="92"/>
      <c r="S109" s="92">
        <f t="shared" si="13"/>
        <v>0</v>
      </c>
      <c r="T109" s="92"/>
      <c r="AL109" s="16" t="s">
        <v>8</v>
      </c>
      <c r="AO109" s="78" t="s">
        <v>162</v>
      </c>
      <c r="AP109" s="78"/>
      <c r="AR109" s="16" t="s">
        <v>91</v>
      </c>
      <c r="AU109" s="78" t="s">
        <v>4</v>
      </c>
    </row>
    <row r="110" spans="17:48" x14ac:dyDescent="0.25">
      <c r="Q110" s="92"/>
      <c r="S110" s="92">
        <f t="shared" si="13"/>
        <v>0</v>
      </c>
      <c r="T110" s="92"/>
      <c r="AO110" s="78" t="s">
        <v>2</v>
      </c>
      <c r="AP110" s="78"/>
      <c r="AR110" s="16" t="s">
        <v>92</v>
      </c>
      <c r="AU110" s="78" t="s">
        <v>2</v>
      </c>
    </row>
    <row r="111" spans="17:48" x14ac:dyDescent="0.25">
      <c r="Q111" s="92"/>
      <c r="S111" s="92">
        <f t="shared" si="13"/>
        <v>0</v>
      </c>
      <c r="T111" s="92"/>
      <c r="AR111" s="16" t="s">
        <v>93</v>
      </c>
    </row>
    <row r="112" spans="17:48" x14ac:dyDescent="0.25">
      <c r="Q112" s="92"/>
      <c r="S112" s="92">
        <f t="shared" si="13"/>
        <v>0</v>
      </c>
      <c r="T112" s="92"/>
      <c r="AR112" s="16" t="s">
        <v>94</v>
      </c>
    </row>
    <row r="113" spans="17:44" x14ac:dyDescent="0.25">
      <c r="Q113" s="92"/>
      <c r="S113" s="92">
        <f t="shared" si="13"/>
        <v>0</v>
      </c>
      <c r="T113" s="92"/>
      <c r="AL113" s="16">
        <v>1</v>
      </c>
      <c r="AR113" s="16" t="s">
        <v>95</v>
      </c>
    </row>
    <row r="114" spans="17:44" x14ac:dyDescent="0.25">
      <c r="Q114" s="92"/>
      <c r="S114" s="92">
        <f t="shared" si="13"/>
        <v>0</v>
      </c>
      <c r="T114" s="92"/>
      <c r="AL114" s="16">
        <v>2</v>
      </c>
      <c r="AR114" s="16" t="s">
        <v>96</v>
      </c>
    </row>
    <row r="115" spans="17:44" x14ac:dyDescent="0.25">
      <c r="Q115" s="92"/>
      <c r="S115" s="92"/>
      <c r="T115" s="92"/>
      <c r="AL115" s="16">
        <v>4</v>
      </c>
      <c r="AR115" s="16" t="s">
        <v>97</v>
      </c>
    </row>
    <row r="116" spans="17:44" x14ac:dyDescent="0.25">
      <c r="Q116" s="92"/>
      <c r="S116" s="92"/>
      <c r="T116" s="92"/>
      <c r="AL116" s="16">
        <v>4.5</v>
      </c>
    </row>
    <row r="117" spans="17:44" x14ac:dyDescent="0.25">
      <c r="Q117" s="92"/>
      <c r="S117" s="92"/>
      <c r="T117" s="92"/>
      <c r="AL117" s="16">
        <v>5</v>
      </c>
    </row>
    <row r="118" spans="17:44" x14ac:dyDescent="0.25">
      <c r="Q118" s="92"/>
      <c r="S118" s="92"/>
      <c r="T118" s="92"/>
      <c r="AL118" s="16">
        <v>6</v>
      </c>
    </row>
    <row r="119" spans="17:44" x14ac:dyDescent="0.25">
      <c r="Q119" s="92"/>
      <c r="S119" s="92"/>
      <c r="T119" s="92"/>
    </row>
    <row r="122" spans="17:44" x14ac:dyDescent="0.25">
      <c r="AR122" s="16" t="s">
        <v>16</v>
      </c>
    </row>
    <row r="123" spans="17:44" x14ac:dyDescent="0.25">
      <c r="AR123" s="16" t="s">
        <v>188</v>
      </c>
    </row>
    <row r="124" spans="17:44" x14ac:dyDescent="0.25">
      <c r="AR124" s="16" t="s">
        <v>20</v>
      </c>
    </row>
    <row r="125" spans="17:44" x14ac:dyDescent="0.25">
      <c r="AR125" s="16" t="s">
        <v>187</v>
      </c>
    </row>
    <row r="126" spans="17:44" x14ac:dyDescent="0.25">
      <c r="AR126" s="16" t="s">
        <v>184</v>
      </c>
    </row>
    <row r="127" spans="17:44" x14ac:dyDescent="0.25">
      <c r="AR127" s="16" t="s">
        <v>15</v>
      </c>
    </row>
    <row r="128" spans="17:44" x14ac:dyDescent="0.25">
      <c r="AR128" s="16" t="s">
        <v>185</v>
      </c>
    </row>
    <row r="129" spans="44:44" x14ac:dyDescent="0.25">
      <c r="AR129" s="16" t="s">
        <v>14</v>
      </c>
    </row>
    <row r="130" spans="44:44" x14ac:dyDescent="0.25">
      <c r="AR130" s="16" t="s">
        <v>186</v>
      </c>
    </row>
    <row r="131" spans="44:44" x14ac:dyDescent="0.25">
      <c r="AR131" s="16" t="s">
        <v>10</v>
      </c>
    </row>
    <row r="132" spans="44:44" x14ac:dyDescent="0.25">
      <c r="AR132" s="16" t="s">
        <v>6</v>
      </c>
    </row>
    <row r="133" spans="44:44" x14ac:dyDescent="0.25">
      <c r="AR133" s="16" t="s">
        <v>5</v>
      </c>
    </row>
    <row r="134" spans="44:44" x14ac:dyDescent="0.25">
      <c r="AR134" s="16" t="s">
        <v>3</v>
      </c>
    </row>
    <row r="135" spans="44:44" x14ac:dyDescent="0.25">
      <c r="AR135" s="16" t="s">
        <v>167</v>
      </c>
    </row>
    <row r="136" spans="44:44" x14ac:dyDescent="0.25">
      <c r="AR136" s="16" t="s">
        <v>164</v>
      </c>
    </row>
    <row r="137" spans="44:44" x14ac:dyDescent="0.25">
      <c r="AR137" s="16" t="s">
        <v>163</v>
      </c>
    </row>
    <row r="138" spans="44:44" x14ac:dyDescent="0.25">
      <c r="AR138" s="16" t="s">
        <v>165</v>
      </c>
    </row>
    <row r="139" spans="44:44" x14ac:dyDescent="0.25">
      <c r="AR139" s="16" t="s">
        <v>166</v>
      </c>
    </row>
    <row r="140" spans="44:44" x14ac:dyDescent="0.25">
      <c r="AR140" s="16" t="s">
        <v>171</v>
      </c>
    </row>
    <row r="141" spans="44:44" x14ac:dyDescent="0.25">
      <c r="AR141" s="16" t="s">
        <v>1</v>
      </c>
    </row>
    <row r="142" spans="44:44" x14ac:dyDescent="0.25">
      <c r="AR142" s="16" t="s">
        <v>0</v>
      </c>
    </row>
    <row r="143" spans="44:44" x14ac:dyDescent="0.25">
      <c r="AR143" s="16" t="s">
        <v>168</v>
      </c>
    </row>
    <row r="144" spans="44:44" x14ac:dyDescent="0.25">
      <c r="AR144" s="16" t="s">
        <v>169</v>
      </c>
    </row>
    <row r="145" spans="44:44" x14ac:dyDescent="0.25">
      <c r="AR145" s="16" t="s">
        <v>170</v>
      </c>
    </row>
  </sheetData>
  <sheetProtection formatRows="0"/>
  <mergeCells count="440">
    <mergeCell ref="D76:L76"/>
    <mergeCell ref="B77:N78"/>
    <mergeCell ref="L79:N79"/>
    <mergeCell ref="BY71:BZ71"/>
    <mergeCell ref="CA71:CC71"/>
    <mergeCell ref="A72:N72"/>
    <mergeCell ref="B74:D74"/>
    <mergeCell ref="E74:E75"/>
    <mergeCell ref="F74:J74"/>
    <mergeCell ref="K74:K75"/>
    <mergeCell ref="L74:M74"/>
    <mergeCell ref="B75:D75"/>
    <mergeCell ref="F75:J75"/>
    <mergeCell ref="H71:I71"/>
    <mergeCell ref="L71:M71"/>
    <mergeCell ref="BQ71:BW71"/>
    <mergeCell ref="L75:M75"/>
    <mergeCell ref="BQ64:BW64"/>
    <mergeCell ref="BX64:BZ64"/>
    <mergeCell ref="CA64:CC64"/>
    <mergeCell ref="A63:N63"/>
    <mergeCell ref="A64:A71"/>
    <mergeCell ref="B64:C64"/>
    <mergeCell ref="F64:G64"/>
    <mergeCell ref="H64:I64"/>
    <mergeCell ref="L64:M64"/>
    <mergeCell ref="N64:N71"/>
    <mergeCell ref="B66:C66"/>
    <mergeCell ref="F66:G66"/>
    <mergeCell ref="H66:I66"/>
    <mergeCell ref="L66:M66"/>
    <mergeCell ref="B65:C65"/>
    <mergeCell ref="F65:G65"/>
    <mergeCell ref="H65:I65"/>
    <mergeCell ref="L65:M65"/>
    <mergeCell ref="B71:C71"/>
    <mergeCell ref="F71:G71"/>
    <mergeCell ref="H70:I70"/>
    <mergeCell ref="F70:G70"/>
    <mergeCell ref="L70:M70"/>
    <mergeCell ref="L69:M69"/>
    <mergeCell ref="B68:C68"/>
    <mergeCell ref="B69:C69"/>
    <mergeCell ref="H68:I68"/>
    <mergeCell ref="H69:I69"/>
    <mergeCell ref="B70:C70"/>
    <mergeCell ref="B59:M59"/>
    <mergeCell ref="D60:E60"/>
    <mergeCell ref="F60:H60"/>
    <mergeCell ref="J60:K60"/>
    <mergeCell ref="A61:N61"/>
    <mergeCell ref="A62:N62"/>
    <mergeCell ref="B67:C67"/>
    <mergeCell ref="F67:G67"/>
    <mergeCell ref="H67:I67"/>
    <mergeCell ref="L67:M67"/>
    <mergeCell ref="L68:M68"/>
    <mergeCell ref="F69:G69"/>
    <mergeCell ref="F68:G68"/>
    <mergeCell ref="Z57:AA57"/>
    <mergeCell ref="AB57:AC57"/>
    <mergeCell ref="AD57:AE57"/>
    <mergeCell ref="AF57:AG57"/>
    <mergeCell ref="AH57:AI57"/>
    <mergeCell ref="L58:M58"/>
    <mergeCell ref="Z56:AA56"/>
    <mergeCell ref="AB56:AC56"/>
    <mergeCell ref="AD56:AE56"/>
    <mergeCell ref="AF56:AG56"/>
    <mergeCell ref="AH56:AI56"/>
    <mergeCell ref="P57:Q57"/>
    <mergeCell ref="R57:S57"/>
    <mergeCell ref="T57:U57"/>
    <mergeCell ref="V57:W57"/>
    <mergeCell ref="X57:Y57"/>
    <mergeCell ref="L56:M56"/>
    <mergeCell ref="P56:Q56"/>
    <mergeCell ref="R56:S56"/>
    <mergeCell ref="T56:U56"/>
    <mergeCell ref="V56:W56"/>
    <mergeCell ref="X56:Y56"/>
    <mergeCell ref="X55:Y55"/>
    <mergeCell ref="Z55:AA55"/>
    <mergeCell ref="AB55:AC55"/>
    <mergeCell ref="AD55:AE55"/>
    <mergeCell ref="AF55:AG55"/>
    <mergeCell ref="AH55:AI55"/>
    <mergeCell ref="Z54:AA54"/>
    <mergeCell ref="AB54:AC54"/>
    <mergeCell ref="AD54:AE54"/>
    <mergeCell ref="AF54:AG54"/>
    <mergeCell ref="AH54:AI54"/>
    <mergeCell ref="X54:Y54"/>
    <mergeCell ref="L55:M55"/>
    <mergeCell ref="P55:Q55"/>
    <mergeCell ref="R55:S55"/>
    <mergeCell ref="T55:U55"/>
    <mergeCell ref="V55:W55"/>
    <mergeCell ref="L54:M54"/>
    <mergeCell ref="P54:Q54"/>
    <mergeCell ref="R54:S54"/>
    <mergeCell ref="T54:U54"/>
    <mergeCell ref="V54:W54"/>
    <mergeCell ref="X53:Y53"/>
    <mergeCell ref="Z53:AA53"/>
    <mergeCell ref="AB53:AC53"/>
    <mergeCell ref="AD53:AE53"/>
    <mergeCell ref="AF53:AG53"/>
    <mergeCell ref="AH53:AI53"/>
    <mergeCell ref="Z52:AA52"/>
    <mergeCell ref="AB52:AC52"/>
    <mergeCell ref="AD52:AE52"/>
    <mergeCell ref="AF52:AG52"/>
    <mergeCell ref="AH52:AI52"/>
    <mergeCell ref="X52:Y52"/>
    <mergeCell ref="L53:M53"/>
    <mergeCell ref="P53:Q53"/>
    <mergeCell ref="R53:S53"/>
    <mergeCell ref="T53:U53"/>
    <mergeCell ref="V53:W53"/>
    <mergeCell ref="L52:M52"/>
    <mergeCell ref="P52:Q52"/>
    <mergeCell ref="R52:S52"/>
    <mergeCell ref="T52:U52"/>
    <mergeCell ref="V52:W52"/>
    <mergeCell ref="X51:Y51"/>
    <mergeCell ref="Z51:AA51"/>
    <mergeCell ref="AB51:AC51"/>
    <mergeCell ref="AD51:AE51"/>
    <mergeCell ref="AF51:AG51"/>
    <mergeCell ref="AH51:AI51"/>
    <mergeCell ref="Z50:AA50"/>
    <mergeCell ref="AB50:AC50"/>
    <mergeCell ref="AD50:AE50"/>
    <mergeCell ref="AF50:AG50"/>
    <mergeCell ref="AH50:AI50"/>
    <mergeCell ref="X50:Y50"/>
    <mergeCell ref="L51:M51"/>
    <mergeCell ref="P51:Q51"/>
    <mergeCell ref="R51:S51"/>
    <mergeCell ref="T51:U51"/>
    <mergeCell ref="V51:W51"/>
    <mergeCell ref="L50:M50"/>
    <mergeCell ref="P50:Q50"/>
    <mergeCell ref="R50:S50"/>
    <mergeCell ref="T50:U50"/>
    <mergeCell ref="V50:W50"/>
    <mergeCell ref="X49:Y49"/>
    <mergeCell ref="Z49:AA49"/>
    <mergeCell ref="AB49:AC49"/>
    <mergeCell ref="AD49:AE49"/>
    <mergeCell ref="AF49:AG49"/>
    <mergeCell ref="AH49:AI49"/>
    <mergeCell ref="Z48:AA48"/>
    <mergeCell ref="AB48:AC48"/>
    <mergeCell ref="AD48:AE48"/>
    <mergeCell ref="AF48:AG48"/>
    <mergeCell ref="AH48:AI48"/>
    <mergeCell ref="X48:Y48"/>
    <mergeCell ref="L49:M49"/>
    <mergeCell ref="P49:Q49"/>
    <mergeCell ref="R49:S49"/>
    <mergeCell ref="T49:U49"/>
    <mergeCell ref="V49:W49"/>
    <mergeCell ref="L48:M48"/>
    <mergeCell ref="P48:Q48"/>
    <mergeCell ref="R48:S48"/>
    <mergeCell ref="T48:U48"/>
    <mergeCell ref="V48:W48"/>
    <mergeCell ref="X47:Y47"/>
    <mergeCell ref="Z47:AA47"/>
    <mergeCell ref="AB47:AC47"/>
    <mergeCell ref="AD47:AE47"/>
    <mergeCell ref="AF47:AG47"/>
    <mergeCell ref="AH47:AI47"/>
    <mergeCell ref="Z46:AA46"/>
    <mergeCell ref="AB46:AC46"/>
    <mergeCell ref="AD46:AE46"/>
    <mergeCell ref="AF46:AG46"/>
    <mergeCell ref="AH46:AI46"/>
    <mergeCell ref="X46:Y46"/>
    <mergeCell ref="L47:M47"/>
    <mergeCell ref="P47:Q47"/>
    <mergeCell ref="R47:S47"/>
    <mergeCell ref="T47:U47"/>
    <mergeCell ref="V47:W47"/>
    <mergeCell ref="L46:M46"/>
    <mergeCell ref="P46:Q46"/>
    <mergeCell ref="R46:S46"/>
    <mergeCell ref="T46:U46"/>
    <mergeCell ref="V46:W46"/>
    <mergeCell ref="X45:Y45"/>
    <mergeCell ref="Z45:AA45"/>
    <mergeCell ref="AB45:AC45"/>
    <mergeCell ref="AD45:AE45"/>
    <mergeCell ref="AF45:AG45"/>
    <mergeCell ref="AH45:AI45"/>
    <mergeCell ref="Z44:AA44"/>
    <mergeCell ref="AB44:AC44"/>
    <mergeCell ref="AD44:AE44"/>
    <mergeCell ref="AF44:AG44"/>
    <mergeCell ref="AH44:AI44"/>
    <mergeCell ref="X44:Y44"/>
    <mergeCell ref="L45:M45"/>
    <mergeCell ref="P45:Q45"/>
    <mergeCell ref="R45:S45"/>
    <mergeCell ref="T45:U45"/>
    <mergeCell ref="V45:W45"/>
    <mergeCell ref="L44:M44"/>
    <mergeCell ref="P44:Q44"/>
    <mergeCell ref="R44:S44"/>
    <mergeCell ref="T44:U44"/>
    <mergeCell ref="V44:W44"/>
    <mergeCell ref="X43:Y43"/>
    <mergeCell ref="Z43:AA43"/>
    <mergeCell ref="AB43:AC43"/>
    <mergeCell ref="AD43:AE43"/>
    <mergeCell ref="AF43:AG43"/>
    <mergeCell ref="AH43:AI43"/>
    <mergeCell ref="Z42:AA42"/>
    <mergeCell ref="AB42:AC42"/>
    <mergeCell ref="AD42:AE42"/>
    <mergeCell ref="AF42:AG42"/>
    <mergeCell ref="AH42:AI42"/>
    <mergeCell ref="X42:Y42"/>
    <mergeCell ref="L43:M43"/>
    <mergeCell ref="P43:Q43"/>
    <mergeCell ref="R43:S43"/>
    <mergeCell ref="T43:U43"/>
    <mergeCell ref="V43:W43"/>
    <mergeCell ref="L42:M42"/>
    <mergeCell ref="P42:Q42"/>
    <mergeCell ref="R42:S42"/>
    <mergeCell ref="T42:U42"/>
    <mergeCell ref="V42:W42"/>
    <mergeCell ref="X41:Y41"/>
    <mergeCell ref="Z41:AA41"/>
    <mergeCell ref="AB41:AC41"/>
    <mergeCell ref="AD41:AE41"/>
    <mergeCell ref="AF41:AG41"/>
    <mergeCell ref="AH41:AI41"/>
    <mergeCell ref="Z40:AA40"/>
    <mergeCell ref="AB40:AC40"/>
    <mergeCell ref="AD40:AE40"/>
    <mergeCell ref="AF40:AG40"/>
    <mergeCell ref="AH40:AI40"/>
    <mergeCell ref="X40:Y40"/>
    <mergeCell ref="L41:M41"/>
    <mergeCell ref="P41:Q41"/>
    <mergeCell ref="R41:S41"/>
    <mergeCell ref="T41:U41"/>
    <mergeCell ref="V41:W41"/>
    <mergeCell ref="L40:M40"/>
    <mergeCell ref="P40:Q40"/>
    <mergeCell ref="R40:S40"/>
    <mergeCell ref="T40:U40"/>
    <mergeCell ref="V40:W40"/>
    <mergeCell ref="X39:Y39"/>
    <mergeCell ref="Z39:AA39"/>
    <mergeCell ref="AB39:AC39"/>
    <mergeCell ref="AD39:AE39"/>
    <mergeCell ref="AF39:AG39"/>
    <mergeCell ref="AH39:AI39"/>
    <mergeCell ref="Z38:AA38"/>
    <mergeCell ref="AB38:AC38"/>
    <mergeCell ref="AD38:AE38"/>
    <mergeCell ref="AF38:AG38"/>
    <mergeCell ref="AH38:AI38"/>
    <mergeCell ref="X38:Y38"/>
    <mergeCell ref="L39:M39"/>
    <mergeCell ref="P39:Q39"/>
    <mergeCell ref="R39:S39"/>
    <mergeCell ref="T39:U39"/>
    <mergeCell ref="V39:W39"/>
    <mergeCell ref="L38:M38"/>
    <mergeCell ref="P38:Q38"/>
    <mergeCell ref="R38:S38"/>
    <mergeCell ref="T38:U38"/>
    <mergeCell ref="V38:W38"/>
    <mergeCell ref="X37:Y37"/>
    <mergeCell ref="Z37:AA37"/>
    <mergeCell ref="AB37:AC37"/>
    <mergeCell ref="AD37:AE37"/>
    <mergeCell ref="AF37:AG37"/>
    <mergeCell ref="AH37:AI37"/>
    <mergeCell ref="Z36:AA36"/>
    <mergeCell ref="AB36:AC36"/>
    <mergeCell ref="AD36:AE36"/>
    <mergeCell ref="AF36:AG36"/>
    <mergeCell ref="AH36:AI36"/>
    <mergeCell ref="X36:Y36"/>
    <mergeCell ref="L37:M37"/>
    <mergeCell ref="P37:Q37"/>
    <mergeCell ref="R37:S37"/>
    <mergeCell ref="T37:U37"/>
    <mergeCell ref="V37:W37"/>
    <mergeCell ref="L36:M36"/>
    <mergeCell ref="P36:Q36"/>
    <mergeCell ref="R36:S36"/>
    <mergeCell ref="T36:U36"/>
    <mergeCell ref="V36:W36"/>
    <mergeCell ref="AF31:AG31"/>
    <mergeCell ref="AH31:AI31"/>
    <mergeCell ref="L35:M35"/>
    <mergeCell ref="P35:Q35"/>
    <mergeCell ref="R35:S35"/>
    <mergeCell ref="T35:U35"/>
    <mergeCell ref="V35:W35"/>
    <mergeCell ref="L34:M34"/>
    <mergeCell ref="P34:Q34"/>
    <mergeCell ref="R34:S34"/>
    <mergeCell ref="T34:U34"/>
    <mergeCell ref="V34:W34"/>
    <mergeCell ref="X35:Y35"/>
    <mergeCell ref="Z35:AA35"/>
    <mergeCell ref="AB35:AC35"/>
    <mergeCell ref="AD35:AE35"/>
    <mergeCell ref="AF35:AG35"/>
    <mergeCell ref="AH35:AI35"/>
    <mergeCell ref="Z34:AA34"/>
    <mergeCell ref="AB34:AC34"/>
    <mergeCell ref="AD34:AE34"/>
    <mergeCell ref="AF34:AG34"/>
    <mergeCell ref="AH34:AI34"/>
    <mergeCell ref="X34:Y34"/>
    <mergeCell ref="L32:M32"/>
    <mergeCell ref="L33:M33"/>
    <mergeCell ref="P33:Q33"/>
    <mergeCell ref="R33:S33"/>
    <mergeCell ref="T33:U33"/>
    <mergeCell ref="V33:W33"/>
    <mergeCell ref="A28:N28"/>
    <mergeCell ref="P29:AI29"/>
    <mergeCell ref="A30:N30"/>
    <mergeCell ref="L31:M31"/>
    <mergeCell ref="P31:Q31"/>
    <mergeCell ref="R31:S31"/>
    <mergeCell ref="T31:U31"/>
    <mergeCell ref="V31:W31"/>
    <mergeCell ref="X31:Y31"/>
    <mergeCell ref="Z31:AA31"/>
    <mergeCell ref="X33:Y33"/>
    <mergeCell ref="Z33:AA33"/>
    <mergeCell ref="AB33:AC33"/>
    <mergeCell ref="AD33:AE33"/>
    <mergeCell ref="AF33:AG33"/>
    <mergeCell ref="AH33:AI33"/>
    <mergeCell ref="AB31:AC31"/>
    <mergeCell ref="AD31:AE31"/>
    <mergeCell ref="AD24:AE24"/>
    <mergeCell ref="B25:F25"/>
    <mergeCell ref="G25:H25"/>
    <mergeCell ref="J25:M27"/>
    <mergeCell ref="B26:F26"/>
    <mergeCell ref="G26:H26"/>
    <mergeCell ref="B27:F27"/>
    <mergeCell ref="G27:H27"/>
    <mergeCell ref="B23:F23"/>
    <mergeCell ref="G23:H23"/>
    <mergeCell ref="J23:K23"/>
    <mergeCell ref="P23:X23"/>
    <mergeCell ref="Y23:AE23"/>
    <mergeCell ref="B24:F24"/>
    <mergeCell ref="G24:H24"/>
    <mergeCell ref="J24:M24"/>
    <mergeCell ref="P24:X24"/>
    <mergeCell ref="Y24:AC24"/>
    <mergeCell ref="A17:N17"/>
    <mergeCell ref="A18:N18"/>
    <mergeCell ref="B13:F13"/>
    <mergeCell ref="J13:K13"/>
    <mergeCell ref="P13:Q13"/>
    <mergeCell ref="P18:AI18"/>
    <mergeCell ref="A19:N19"/>
    <mergeCell ref="A20:A27"/>
    <mergeCell ref="B20:F20"/>
    <mergeCell ref="G20:H20"/>
    <mergeCell ref="L20:M20"/>
    <mergeCell ref="N20:N27"/>
    <mergeCell ref="P20:X20"/>
    <mergeCell ref="Y20:AE20"/>
    <mergeCell ref="B21:C21"/>
    <mergeCell ref="P21:X21"/>
    <mergeCell ref="Y21:AC21"/>
    <mergeCell ref="AD21:AE21"/>
    <mergeCell ref="B22:F22"/>
    <mergeCell ref="G22:H22"/>
    <mergeCell ref="J22:M22"/>
    <mergeCell ref="P22:X22"/>
    <mergeCell ref="Y22:AC22"/>
    <mergeCell ref="AD22:AE22"/>
    <mergeCell ref="R13:Y13"/>
    <mergeCell ref="B14:F14"/>
    <mergeCell ref="J14:K14"/>
    <mergeCell ref="A10:N10"/>
    <mergeCell ref="P10:AI10"/>
    <mergeCell ref="A11:N11"/>
    <mergeCell ref="A12:A16"/>
    <mergeCell ref="B12:F12"/>
    <mergeCell ref="G12:H12"/>
    <mergeCell ref="J12:M12"/>
    <mergeCell ref="N12:N16"/>
    <mergeCell ref="P12:Q12"/>
    <mergeCell ref="R12:Y12"/>
    <mergeCell ref="B15:F15"/>
    <mergeCell ref="J15:K15"/>
    <mergeCell ref="B16:C16"/>
    <mergeCell ref="J16:K16"/>
    <mergeCell ref="A8:C8"/>
    <mergeCell ref="D8:I8"/>
    <mergeCell ref="J8:K8"/>
    <mergeCell ref="M8:N8"/>
    <mergeCell ref="A9:C9"/>
    <mergeCell ref="D9:E9"/>
    <mergeCell ref="F9:G9"/>
    <mergeCell ref="H9:I9"/>
    <mergeCell ref="J9:K9"/>
    <mergeCell ref="L9:N9"/>
    <mergeCell ref="A7:C7"/>
    <mergeCell ref="D7:I7"/>
    <mergeCell ref="J7:K7"/>
    <mergeCell ref="L7:N7"/>
    <mergeCell ref="A4:C4"/>
    <mergeCell ref="D4:I4"/>
    <mergeCell ref="J4:K4"/>
    <mergeCell ref="M4:N4"/>
    <mergeCell ref="A5:C5"/>
    <mergeCell ref="D5:I5"/>
    <mergeCell ref="J5:K5"/>
    <mergeCell ref="L5:N5"/>
    <mergeCell ref="A1:J2"/>
    <mergeCell ref="K1:N2"/>
    <mergeCell ref="A3:C3"/>
    <mergeCell ref="D3:I3"/>
    <mergeCell ref="J3:K3"/>
    <mergeCell ref="L3:N3"/>
    <mergeCell ref="A6:C6"/>
    <mergeCell ref="D6:I6"/>
    <mergeCell ref="J6:K6"/>
    <mergeCell ref="L6:N6"/>
  </mergeCells>
  <conditionalFormatting sqref="Z34:AA56">
    <cfRule type="expression" dxfId="33" priority="12">
      <formula>$AA$32=""</formula>
    </cfRule>
    <cfRule type="expression" dxfId="32" priority="34">
      <formula>Z34&lt;$AA$32</formula>
    </cfRule>
  </conditionalFormatting>
  <conditionalFormatting sqref="AB34:AC56">
    <cfRule type="expression" dxfId="31" priority="11">
      <formula>$AC$32=""</formula>
    </cfRule>
    <cfRule type="expression" dxfId="30" priority="33">
      <formula>AB34&lt;$AC$32</formula>
    </cfRule>
  </conditionalFormatting>
  <conditionalFormatting sqref="X34:X56">
    <cfRule type="expression" dxfId="29" priority="32">
      <formula>X34&lt;$Y$32</formula>
    </cfRule>
  </conditionalFormatting>
  <conditionalFormatting sqref="P34:Q56">
    <cfRule type="expression" dxfId="28" priority="18">
      <formula>$Q$32=""</formula>
    </cfRule>
    <cfRule type="expression" dxfId="27" priority="29">
      <formula>P34&lt;$Q$32</formula>
    </cfRule>
  </conditionalFormatting>
  <conditionalFormatting sqref="T35:T56">
    <cfRule type="expression" dxfId="26" priority="27">
      <formula>T35&lt;$U$32</formula>
    </cfRule>
  </conditionalFormatting>
  <conditionalFormatting sqref="V35:V56">
    <cfRule type="expression" dxfId="25" priority="20">
      <formula>V35&lt;$W$32</formula>
    </cfRule>
    <cfRule type="expression" dxfId="24" priority="25">
      <formula>V35&lt;10</formula>
    </cfRule>
    <cfRule type="expression" dxfId="23" priority="26">
      <formula>V35&gt;9.999</formula>
    </cfRule>
  </conditionalFormatting>
  <conditionalFormatting sqref="AF34:AF56">
    <cfRule type="expression" dxfId="22" priority="23">
      <formula>AF34&lt;$AG$32</formula>
    </cfRule>
  </conditionalFormatting>
  <conditionalFormatting sqref="AH34:AH56">
    <cfRule type="expression" dxfId="21" priority="22">
      <formula>AH34&lt;$AI$32</formula>
    </cfRule>
  </conditionalFormatting>
  <conditionalFormatting sqref="V34">
    <cfRule type="expression" dxfId="20" priority="21">
      <formula>V34&lt;10</formula>
    </cfRule>
    <cfRule type="expression" dxfId="19" priority="24">
      <formula>V34&gt;=10</formula>
    </cfRule>
  </conditionalFormatting>
  <conditionalFormatting sqref="AF34:AG56">
    <cfRule type="expression" dxfId="18" priority="19">
      <formula>$AG$32=""</formula>
    </cfRule>
  </conditionalFormatting>
  <conditionalFormatting sqref="R34:S56">
    <cfRule type="expression" dxfId="17" priority="17">
      <formula>$S$32=""</formula>
    </cfRule>
    <cfRule type="expression" dxfId="16" priority="28">
      <formula>R34&lt;$S$32</formula>
    </cfRule>
  </conditionalFormatting>
  <conditionalFormatting sqref="T34:U56">
    <cfRule type="expression" dxfId="15" priority="16">
      <formula>$U$32=""</formula>
    </cfRule>
  </conditionalFormatting>
  <conditionalFormatting sqref="AH34:AI56">
    <cfRule type="expression" dxfId="14" priority="15">
      <formula>$AI$32=""</formula>
    </cfRule>
  </conditionalFormatting>
  <conditionalFormatting sqref="V34:W56">
    <cfRule type="expression" dxfId="13" priority="14">
      <formula>$W$32=""</formula>
    </cfRule>
  </conditionalFormatting>
  <conditionalFormatting sqref="X34:Y56">
    <cfRule type="expression" dxfId="12" priority="13">
      <formula>$Y$32=""</formula>
    </cfRule>
  </conditionalFormatting>
  <conditionalFormatting sqref="AD34:AE56">
    <cfRule type="expression" dxfId="11" priority="8">
      <formula>AD34=-0.0001</formula>
    </cfRule>
    <cfRule type="expression" dxfId="10" priority="9">
      <formula>$AE$32=""</formula>
    </cfRule>
  </conditionalFormatting>
  <conditionalFormatting sqref="AD34:AE56">
    <cfRule type="expression" dxfId="9" priority="10">
      <formula>AD34&gt;=$AE$32</formula>
    </cfRule>
  </conditionalFormatting>
  <conditionalFormatting sqref="K33:K58">
    <cfRule type="expression" dxfId="8" priority="7">
      <formula>K33&gt;=100</formula>
    </cfRule>
  </conditionalFormatting>
  <conditionalFormatting sqref="P23:AE23 P21:X22 AD21:AE22 P24:X24 AD24:AE24">
    <cfRule type="expression" dxfId="7" priority="6">
      <formula>$Y$20="No"</formula>
    </cfRule>
  </conditionalFormatting>
  <conditionalFormatting sqref="P21:X21 AD21:AE21">
    <cfRule type="expression" dxfId="6" priority="5">
      <formula>$Y$20="No"</formula>
    </cfRule>
  </conditionalFormatting>
  <conditionalFormatting sqref="Y21:AC21">
    <cfRule type="expression" dxfId="5" priority="4">
      <formula>$Y$20="No"</formula>
    </cfRule>
  </conditionalFormatting>
  <conditionalFormatting sqref="Y21:AC21">
    <cfRule type="expression" dxfId="4" priority="3">
      <formula>$Y$20="No"</formula>
    </cfRule>
  </conditionalFormatting>
  <conditionalFormatting sqref="Y22:AC22">
    <cfRule type="expression" dxfId="3" priority="2">
      <formula>$Y$20="No"</formula>
    </cfRule>
  </conditionalFormatting>
  <conditionalFormatting sqref="Y24:AC24">
    <cfRule type="expression" dxfId="2" priority="1">
      <formula>$Y$20="No"</formula>
    </cfRule>
  </conditionalFormatting>
  <conditionalFormatting sqref="K32:K46">
    <cfRule type="expression" dxfId="1" priority="30">
      <formula>K32&gt;=10</formula>
    </cfRule>
    <cfRule type="expression" dxfId="0" priority="31">
      <formula>K32&lt;10</formula>
    </cfRule>
  </conditionalFormatting>
  <dataValidations count="10">
    <dataValidation type="list" allowBlank="1" showInputMessage="1" showErrorMessage="1" sqref="Y23">
      <formula1>$AC$106:$AC$108</formula1>
    </dataValidation>
    <dataValidation type="list" allowBlank="1" showInputMessage="1" showErrorMessage="1" sqref="G20:H20">
      <formula1>$AL$93:$AL$95</formula1>
    </dataValidation>
    <dataValidation type="list" allowBlank="1" showInputMessage="1" showErrorMessage="1" sqref="D60">
      <formula1>$AL$99:$AL$102</formula1>
    </dataValidation>
    <dataValidation type="list" allowBlank="1" showInputMessage="1" showErrorMessage="1" sqref="D7 A7 G27 Y20:AE20">
      <formula1>$AI$100:$AI$101</formula1>
    </dataValidation>
    <dataValidation type="list" allowBlank="1" showInputMessage="1" showErrorMessage="1" sqref="AJ14">
      <formula1>$AR$101:$AR$102</formula1>
    </dataValidation>
    <dataValidation type="list" allowBlank="1" showInputMessage="1" showErrorMessage="1" sqref="L13">
      <formula1>$AL$113:$AL$118</formula1>
    </dataValidation>
    <dataValidation type="list" allowBlank="1" showInputMessage="1" showErrorMessage="1" sqref="BY65:BY71">
      <formula1>$AO$103:$AO$110</formula1>
    </dataValidation>
    <dataValidation type="list" allowBlank="1" showInputMessage="1" showErrorMessage="1" sqref="BX65:BX71">
      <formula1>$AQ$103:$AQ$106</formula1>
    </dataValidation>
    <dataValidation type="list" allowBlank="1" showInputMessage="1" showErrorMessage="1" sqref="BQ65:BQ71">
      <formula1>$AR$103:$AR$115</formula1>
    </dataValidation>
    <dataValidation type="list" allowBlank="1" showInputMessage="1" showErrorMessage="1" sqref="CA65:CC71">
      <formula1>$AU$103:$AU$110</formula1>
    </dataValidation>
  </dataValidations>
  <printOptions horizontalCentered="1"/>
  <pageMargins left="0.5" right="0.5" top="0.5" bottom="0.5" header="0.5" footer="0.5"/>
  <pageSetup scale="66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Example</vt:lpstr>
      <vt:lpstr>Blank</vt:lpstr>
      <vt:lpstr>Blank!Print_Area</vt:lpstr>
      <vt:lpstr>Example!Print_Area</vt:lpstr>
    </vt:vector>
  </TitlesOfParts>
  <Company>S&amp;ME,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Bradley S. Keyse</dc:creator>
  <cp:lastModifiedBy>Al</cp:lastModifiedBy>
  <cp:lastPrinted>2016-09-19T16:22:04Z</cp:lastPrinted>
  <dcterms:created xsi:type="dcterms:W3CDTF">2016-03-30T19:08:49Z</dcterms:created>
  <dcterms:modified xsi:type="dcterms:W3CDTF">2016-09-29T09:41:43Z</dcterms:modified>
</cp:coreProperties>
</file>