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C50" i="7"/>
  <c r="AH49" i="7"/>
  <c r="AF49" i="7"/>
  <c r="AD49" i="7"/>
  <c r="Z49" i="7"/>
  <c r="X49" i="7"/>
  <c r="V49" i="7"/>
  <c r="T49" i="7"/>
  <c r="R49" i="7"/>
  <c r="P49" i="7"/>
  <c r="C49" i="7"/>
  <c r="AH48" i="7"/>
  <c r="AF48" i="7"/>
  <c r="AD48" i="7"/>
  <c r="Z48" i="7"/>
  <c r="X48" i="7"/>
  <c r="V48" i="7"/>
  <c r="T48" i="7"/>
  <c r="R48" i="7"/>
  <c r="P48" i="7"/>
  <c r="C48" i="7"/>
  <c r="AH47" i="7"/>
  <c r="AF47" i="7"/>
  <c r="AD47" i="7"/>
  <c r="Z47" i="7"/>
  <c r="X47" i="7"/>
  <c r="V47" i="7"/>
  <c r="T47" i="7"/>
  <c r="R47" i="7"/>
  <c r="P47" i="7"/>
  <c r="C47" i="7"/>
  <c r="AH46" i="7"/>
  <c r="AF46" i="7"/>
  <c r="AD46" i="7"/>
  <c r="Z46" i="7"/>
  <c r="X46" i="7"/>
  <c r="V46" i="7"/>
  <c r="T46" i="7"/>
  <c r="R46" i="7"/>
  <c r="P46" i="7"/>
  <c r="C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L14" i="7"/>
  <c r="L15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37" i="7" l="1"/>
  <c r="C38" i="7" s="1"/>
  <c r="C39" i="7" s="1"/>
  <c r="C40" i="7" s="1"/>
  <c r="L16" i="7"/>
  <c r="C41" i="7"/>
  <c r="C42" i="7" s="1"/>
  <c r="C43" i="7" s="1"/>
  <c r="L73" i="4"/>
  <c r="L72" i="4"/>
  <c r="C44" i="7" l="1"/>
  <c r="C4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C58" i="7" l="1"/>
  <c r="G25" i="7" s="1"/>
  <c r="Y24" i="4"/>
  <c r="Y22" i="4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<sst xmlns="http://schemas.openxmlformats.org/spreadsheetml/2006/main" count="591" uniqueCount="273">
  <si>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</si>
  <si>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</si>
  <si>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</si>
  <si>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</si>
  <si>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</si>
  <si>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</si>
  <si>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</si>
  <si>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</si>
  <si>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</si>
  <si>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</si>
  <si>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</si>
  <si>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</si>
  <si>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</si>
  <si>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</si>
  <si>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</si>
  <si>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</si>
  <si>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</si>
  <si>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</si>
  <si>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</si>
  <si>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</si>
  <si>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</si>
  <si>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</si>
  <si>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</si>
  <si>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</si>
  <si>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</si>
  <si>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</si>
  <si>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</si>
  <si>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</si>
  <si>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</si>
  <si>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</si>
  <si>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</si>
  <si>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</si>
  <si>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</si>
  <si>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</si>
  <si>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</si>
  <si>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</si>
  <si>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</si>
  <si>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</si>
  <si>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</si>
  <si>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</si>
  <si>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</si>
  <si>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</si>
  <si>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</si>
  <si>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</si>
  <si>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</si>
  <si>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</si>
  <si>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</si>
  <si>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</si>
  <si>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</si>
  <si>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</si>
  <si>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</si>
  <si>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</si>
  <si>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</si>
  <si>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</si>
  <si>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</si>
  <si>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</si>
  <si>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</si>
  <si>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</si>
  <si>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</si>
  <si>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</si>
  <si>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</si>
  <si>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</si>
  <si>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</si>
  <si>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</si>
  <si>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</si>
  <si>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</si>
  <si>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</si>
  <si>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</si>
  <si>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</si>
  <si>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</si>
  <si>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</si>
  <si>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</si>
  <si>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</si>
  <si>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</si>
  <si>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</si>
  <si>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</si>
  <si>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</si>
  <si>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</si>
  <si>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</si>
  <si>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</si>
  <si>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</si>
  <si>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</si>
  <si>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</si>
  <si>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</si>
  <si>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</si>
  <si>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</si>
  <si>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</si>
  <si>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</si>
  <si>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</si>
  <si>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</si>
  <si>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</si>
  <si>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</si>
  <si>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</si>
  <si>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</si>
  <si>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</si>
  <si>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</si>
  <si>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</si>
  <si>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</si>
  <si>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</si>
  <si>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</si>
  <si>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</si>
  <si>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</si>
  <si>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</si>
  <si>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</si>
  <si>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</si>
  <si>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</si>
  <si>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</si>
  <si>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</si>
  <si>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</si>
  <si>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</si>
  <si>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</si>
  <si>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</si>
  <si>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</si>
  <si>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</si>
  <si>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</si>
  <si>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</si>
  <si>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</si>
  <si>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</si>
  <si>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</si>
  <si>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</si>
  <si>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</si>
  <si>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</si>
  <si>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</si>
  <si>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</si>
  <si>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</si>
  <si>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</si>
  <si>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</si>
  <si>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</si>
  <si>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</si>
  <si>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</si>
  <si>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</si>
  <si>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</si>
  <si>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</si>
  <si>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</si>
  <si>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</si>
  <si>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</si>
  <si>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</si>
  <si>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</si>
  <si>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</si>
  <si>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</si>
  <si>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</si>
  <si>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</si>
  <si>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</si>
  <si>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</si>
  <si>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</si>
  <si>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</si>
  <si>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</si>
  <si>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</si>
  <si>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</si>
  <si>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</si>
  <si>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</si>
  <si>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</si>
  <si>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</si>
  <si>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</si>
  <si>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</si>
  <si>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</si>
  <si>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</si>
  <si>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</si>
  <si>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</si>
  <si>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</si>
  <si>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</si>
  <si>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</si>
  <si>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</si>
  <si>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</si>
  <si>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</si>
  <si>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</si>
  <si>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</si>
  <si>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</si>
  <si>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</si>
  <si>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</si>
  <si>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</si>
  <si>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</si>
  <si>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</si>
  <si>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</si>
  <si>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</si>
  <si>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</si>
  <si>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</si>
  <si>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</si>
  <si>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</si>
  <si>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</si>
  <si>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</si>
  <si>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</si>
  <si>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</si>
  <si>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</si>
  <si>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</si>
  <si>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</si>
  <si>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</si>
  <si>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</si>
  <si>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</si>
  <si>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</si>
  <si>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</si>
  <si>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</si>
  <si>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</si>
  <si>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</si>
  <si>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</si>
  <si>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</si>
  <si>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</si>
  <si>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</si>
  <si>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</si>
  <si>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</si>
  <si>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</si>
  <si>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</si>
  <si>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</si>
  <si>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</si>
  <si>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</si>
  <si>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</si>
  <si>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</si>
  <si>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</si>
  <si>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</si>
  <si>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</si>
  <si>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</si>
  <si>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</si>
  <si>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</si>
  <si>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</si>
  <si>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</si>
  <si>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</si>
  <si>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</si>
  <si>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</si>
  <si>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</si>
  <si>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</si>
  <si>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</si>
  <si>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</si>
  <si>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</si>
  <si>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</si>
  <si>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</si>
  <si>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</si>
  <si>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</si>
  <si>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</si>
  <si>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</si>
  <si>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</si>
  <si>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</si>
  <si>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</si>
  <si>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</si>
  <si>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</si>
  <si>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</si>
  <si>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</si>
  <si>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</si>
  <si>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</si>
  <si>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</si>
  <si>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</si>
  <si>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</si>
  <si>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</si>
  <si>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</si>
  <si>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</si>
  <si>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</si>
  <si>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</si>
  <si>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</si>
  <si>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</si>
  <si>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</si>
  <si>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</si>
  <si>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</si>
  <si>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</si>
  <si>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</si>
  <si>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</si>
  <si>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</si>
  <si>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</si>
  <si>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</si>
  <si>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</si>
  <si>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</si>
  <si>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</si>
  <si>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</si>
  <si>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</si>
  <si>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</si>
  <si>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</si>
  <si>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</si>
  <si>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</si>
  <si>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</si>
  <si>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Darren Cox</t>
  </si>
  <si>
    <t>15C100211</t>
  </si>
  <si>
    <t>Bryan Wence</t>
  </si>
  <si>
    <t>Mix of Sun/Clouds</t>
  </si>
  <si>
    <t>GWA-14S</t>
  </si>
  <si>
    <t>9/228/16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</si>
</sst>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topLeftCell="A145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D6" sqref="D6:I6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sqref="A1:J2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266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64.999999999999929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271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0.47916666666666669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267</v>
      </c>
      <c r="E8" s="222"/>
      <c r="F8" s="222"/>
      <c r="G8" s="222"/>
      <c r="H8" s="222"/>
      <c r="I8" s="223"/>
      <c r="J8" s="258" t="s">
        <v>39</v>
      </c>
      <c r="K8" s="259"/>
      <c r="L8" s="13">
        <v>80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268</v>
      </c>
      <c r="E9" s="250"/>
      <c r="F9" s="251" t="s">
        <v>82</v>
      </c>
      <c r="G9" s="248"/>
      <c r="H9" s="252">
        <v>1155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1.3625000000000003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11.35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12.7125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16.8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0.88937615358501076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5.4500000000000011</v>
      </c>
      <c r="H15" s="24" t="s">
        <v>36</v>
      </c>
      <c r="I15" s="20"/>
      <c r="J15" s="218" t="s">
        <v>128</v>
      </c>
      <c r="K15" s="219"/>
      <c r="L15" s="23">
        <f>IF(L14="","",L14*3)</f>
        <v>2.6681284607550322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53" t="s">
        <v>130</v>
      </c>
      <c r="G16" s="168">
        <v>2.8</v>
      </c>
      <c r="H16" s="28" t="s">
        <v>207</v>
      </c>
      <c r="I16" s="20"/>
      <c r="J16" s="218" t="s">
        <v>129</v>
      </c>
      <c r="K16" s="219"/>
      <c r="L16" s="23">
        <f>IF(L14="","",L14*5)</f>
        <v>4.4468807679250535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53" t="s">
        <v>84</v>
      </c>
      <c r="J20" s="30">
        <f>IF(B32="","",TEXT(B32,"0\:00")+0)</f>
        <v>0.43055555555555558</v>
      </c>
      <c r="K20" s="31" t="s">
        <v>54</v>
      </c>
      <c r="L20" s="380">
        <f>IF(B58="","",TEXT(B58,"0\:00")+0)</f>
        <v>0.47569444444444442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>
        <v>6</v>
      </c>
      <c r="I21" s="154" t="s">
        <v>71</v>
      </c>
      <c r="J21" s="2">
        <v>14</v>
      </c>
      <c r="K21" s="31" t="s">
        <v>72</v>
      </c>
      <c r="L21" s="14">
        <v>20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6.8000000000000007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14.8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16.8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3.4500000000000011</v>
      </c>
      <c r="H23" s="189"/>
      <c r="I23" s="35" t="s">
        <v>36</v>
      </c>
      <c r="J23" s="350" t="s">
        <v>191</v>
      </c>
      <c r="K23" s="351"/>
      <c r="L23" s="3">
        <v>200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12.2125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11.8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1.7171183421424216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100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1020</v>
      </c>
      <c r="C32" s="45">
        <v>0</v>
      </c>
      <c r="D32" s="171">
        <v>100</v>
      </c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1025</v>
      </c>
      <c r="C33" s="64">
        <f>IF(D33="","",(D33*((S91-S90)*60*24))/3785.41178)</f>
        <v>0.13208602631864538</v>
      </c>
      <c r="D33" s="4">
        <v>100</v>
      </c>
      <c r="E33" s="5">
        <v>11.59</v>
      </c>
      <c r="F33" s="15">
        <v>20.2</v>
      </c>
      <c r="G33" s="6">
        <v>4.8899999999999997</v>
      </c>
      <c r="H33" s="7">
        <v>78.900000000000006</v>
      </c>
      <c r="I33" s="15">
        <v>0.12</v>
      </c>
      <c r="J33" s="4">
        <v>275.8</v>
      </c>
      <c r="K33" s="6">
        <v>422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1040</v>
      </c>
      <c r="C34" s="64">
        <f t="shared" ref="C34:C56" si="0">IF(D34="","",(D34*((S92-S91)*60*24))/3785.41178+C33)</f>
        <v>0.52834410527458997</v>
      </c>
      <c r="D34" s="4">
        <v>100</v>
      </c>
      <c r="E34" s="5">
        <v>11.59</v>
      </c>
      <c r="F34" s="15">
        <v>20.3</v>
      </c>
      <c r="G34" s="6">
        <v>4.9000000000000004</v>
      </c>
      <c r="H34" s="7">
        <v>78.3</v>
      </c>
      <c r="I34" s="15">
        <v>0.45</v>
      </c>
      <c r="J34" s="4">
        <v>290</v>
      </c>
      <c r="K34" s="6">
        <v>38.25</v>
      </c>
      <c r="L34" s="289"/>
      <c r="M34" s="290"/>
      <c r="N34" s="43"/>
      <c r="P34" s="301">
        <f t="shared" ref="P34:P56" si="1">IF(G34="","",ABS(G34-G33))</f>
        <v>1.0000000000000675E-2</v>
      </c>
      <c r="Q34" s="301"/>
      <c r="R34" s="302">
        <f t="shared" ref="R34:R56" si="2">IF(H34="","",ABS(H34-H33)/AVERAGE(H34,H33))</f>
        <v>7.633587786259651E-3</v>
      </c>
      <c r="S34" s="302"/>
      <c r="T34" s="303">
        <f t="shared" ref="T34:T56" si="3">IF(I34="","",ABS(I34-I33))</f>
        <v>0.33</v>
      </c>
      <c r="U34" s="303"/>
      <c r="V34" s="304">
        <f t="shared" ref="V34:V56" si="4">IF(K34="","",K34)</f>
        <v>38.25</v>
      </c>
      <c r="W34" s="305"/>
      <c r="X34" s="293">
        <f t="shared" ref="X34:X56" si="5">IF(K34="","",ABS(K34-K33)/AVERAGE(K34,K33))</f>
        <v>1.6675719717544812</v>
      </c>
      <c r="Y34" s="294"/>
      <c r="Z34" s="306">
        <f t="shared" ref="Z34:Z56" si="6">IF(E34="","",E34-$G$13)</f>
        <v>0.24000000000000021</v>
      </c>
      <c r="AA34" s="307"/>
      <c r="AB34" s="302">
        <f>IF($G$23="Unknown","",IF(E34="","",(E34-$G$13)/$G$23))</f>
        <v>6.956521739130439E-2</v>
      </c>
      <c r="AC34" s="302"/>
      <c r="AD34" s="306">
        <f>IF(E34="",-0.0001,(E33-E34))</f>
        <v>0</v>
      </c>
      <c r="AE34" s="307"/>
      <c r="AF34" s="302">
        <f t="shared" ref="AF34:AF56" si="7">IF(F34="","",ABS(F34-F33)/AVERAGE(F34,F33))</f>
        <v>4.9382716049383418E-3</v>
      </c>
      <c r="AG34" s="302"/>
      <c r="AH34" s="302">
        <f>IF(J34="","",ABS(J34-J33)/AVERAGE(J34,J33))</f>
        <v>5.0194414987628104E-2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1055</v>
      </c>
      <c r="C35" s="64">
        <f t="shared" si="0"/>
        <v>0.92460218423053453</v>
      </c>
      <c r="D35" s="4">
        <v>100</v>
      </c>
      <c r="E35" s="5">
        <v>11.6</v>
      </c>
      <c r="F35" s="15">
        <v>21</v>
      </c>
      <c r="G35" s="6">
        <v>4.96</v>
      </c>
      <c r="H35" s="7">
        <v>77.400000000000006</v>
      </c>
      <c r="I35" s="15">
        <v>1.25</v>
      </c>
      <c r="J35" s="4">
        <v>296</v>
      </c>
      <c r="K35" s="6">
        <v>18.97</v>
      </c>
      <c r="L35" s="289"/>
      <c r="M35" s="290"/>
      <c r="N35" s="43"/>
      <c r="P35" s="301">
        <f>IF(G35="","",ABS(G35-G34))</f>
        <v>5.9999999999999609E-2</v>
      </c>
      <c r="Q35" s="301"/>
      <c r="R35" s="302">
        <f t="shared" si="2"/>
        <v>1.1560693641618389E-2</v>
      </c>
      <c r="S35" s="302"/>
      <c r="T35" s="303">
        <f t="shared" si="3"/>
        <v>0.8</v>
      </c>
      <c r="U35" s="303"/>
      <c r="V35" s="304">
        <f t="shared" si="4"/>
        <v>18.97</v>
      </c>
      <c r="W35" s="305"/>
      <c r="X35" s="293">
        <f t="shared" si="5"/>
        <v>0.67389024816497733</v>
      </c>
      <c r="Y35" s="294"/>
      <c r="Z35" s="306">
        <f t="shared" si="6"/>
        <v>0.25</v>
      </c>
      <c r="AA35" s="307"/>
      <c r="AB35" s="302">
        <f t="shared" ref="AB35:AB56" si="8">IF($G$23="Unknown","",IF(E35="","",(E35-$G$13)/$G$23))</f>
        <v>7.2463768115942004E-2</v>
      </c>
      <c r="AC35" s="302"/>
      <c r="AD35" s="306">
        <f t="shared" ref="AD35:AD43" si="9">IF(E35="",-0.0001,(E34-E35))</f>
        <v>-9.9999999999997868E-3</v>
      </c>
      <c r="AE35" s="307"/>
      <c r="AF35" s="302">
        <f t="shared" si="7"/>
        <v>3.3898305084745728E-2</v>
      </c>
      <c r="AG35" s="302"/>
      <c r="AH35" s="302">
        <f t="shared" ref="AH35:AH56" si="10">IF(J35="","",ABS(J35-J34)/AVERAGE(J35,J34))</f>
        <v>2.0477815699658702E-2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1105</v>
      </c>
      <c r="C36" s="64">
        <f t="shared" si="0"/>
        <v>1.1887742368678316</v>
      </c>
      <c r="D36" s="4">
        <v>100</v>
      </c>
      <c r="E36" s="5">
        <v>11.61</v>
      </c>
      <c r="F36" s="15">
        <v>21.3</v>
      </c>
      <c r="G36" s="6">
        <v>4.96</v>
      </c>
      <c r="H36" s="7">
        <v>77.3</v>
      </c>
      <c r="I36" s="15">
        <v>1.04</v>
      </c>
      <c r="J36" s="8">
        <v>296</v>
      </c>
      <c r="K36" s="6">
        <v>14.06</v>
      </c>
      <c r="L36" s="308"/>
      <c r="M36" s="309"/>
      <c r="N36" s="43"/>
      <c r="P36" s="301">
        <f t="shared" si="1"/>
        <v>0</v>
      </c>
      <c r="Q36" s="301"/>
      <c r="R36" s="302">
        <f t="shared" si="2"/>
        <v>1.2928248222366973E-3</v>
      </c>
      <c r="S36" s="302"/>
      <c r="T36" s="303">
        <f t="shared" si="3"/>
        <v>0.20999999999999996</v>
      </c>
      <c r="U36" s="303"/>
      <c r="V36" s="304">
        <f t="shared" si="4"/>
        <v>14.06</v>
      </c>
      <c r="W36" s="305"/>
      <c r="X36" s="293">
        <f t="shared" si="5"/>
        <v>0.29730547986678768</v>
      </c>
      <c r="Y36" s="294"/>
      <c r="Z36" s="306">
        <f t="shared" si="6"/>
        <v>0.25999999999999979</v>
      </c>
      <c r="AA36" s="307"/>
      <c r="AB36" s="302">
        <f t="shared" si="8"/>
        <v>7.5362318840579631E-2</v>
      </c>
      <c r="AC36" s="302"/>
      <c r="AD36" s="306">
        <f t="shared" si="9"/>
        <v>-9.9999999999997868E-3</v>
      </c>
      <c r="AE36" s="307"/>
      <c r="AF36" s="302">
        <f t="shared" si="7"/>
        <v>1.4184397163120602E-2</v>
      </c>
      <c r="AG36" s="302"/>
      <c r="AH36" s="302">
        <f t="shared" si="10"/>
        <v>0</v>
      </c>
      <c r="AI36" s="302"/>
    </row>
    <row r="37" spans="1:40" s="46" customFormat="1" ht="15" customHeight="1" x14ac:dyDescent="0.25">
      <c r="A37" s="42"/>
      <c r="B37" s="11">
        <v>1115</v>
      </c>
      <c r="C37" s="64">
        <f>IF(D37="","",(D37*((S95-S94)*60*24))/3785.41178+C36)</f>
        <v>1.4529462895051266</v>
      </c>
      <c r="D37" s="4">
        <v>100</v>
      </c>
      <c r="E37" s="5">
        <v>11.61</v>
      </c>
      <c r="F37" s="15">
        <v>21.1</v>
      </c>
      <c r="G37" s="6">
        <v>5.04</v>
      </c>
      <c r="H37" s="7">
        <v>77.599999999999994</v>
      </c>
      <c r="I37" s="15">
        <v>1.1299999999999999</v>
      </c>
      <c r="J37" s="4">
        <v>297</v>
      </c>
      <c r="K37" s="6">
        <v>8.36</v>
      </c>
      <c r="L37" s="289"/>
      <c r="M37" s="290"/>
      <c r="N37" s="43"/>
      <c r="P37" s="301">
        <f t="shared" si="1"/>
        <v>8.0000000000000071E-2</v>
      </c>
      <c r="Q37" s="301"/>
      <c r="R37" s="302">
        <f t="shared" si="2"/>
        <v>3.8734667527436694E-3</v>
      </c>
      <c r="S37" s="302"/>
      <c r="T37" s="303">
        <f t="shared" si="3"/>
        <v>8.9999999999999858E-2</v>
      </c>
      <c r="U37" s="303"/>
      <c r="V37" s="304">
        <f t="shared" si="4"/>
        <v>8.36</v>
      </c>
      <c r="W37" s="305"/>
      <c r="X37" s="293">
        <f t="shared" si="5"/>
        <v>0.50847457627118653</v>
      </c>
      <c r="Y37" s="294"/>
      <c r="Z37" s="306">
        <f t="shared" si="6"/>
        <v>0.25999999999999979</v>
      </c>
      <c r="AA37" s="307"/>
      <c r="AB37" s="302">
        <f t="shared" si="8"/>
        <v>7.5362318840579631E-2</v>
      </c>
      <c r="AC37" s="302"/>
      <c r="AD37" s="306">
        <f t="shared" si="9"/>
        <v>0</v>
      </c>
      <c r="AE37" s="307"/>
      <c r="AF37" s="302">
        <f t="shared" si="7"/>
        <v>9.4339622641509083E-3</v>
      </c>
      <c r="AG37" s="302"/>
      <c r="AH37" s="302">
        <f t="shared" si="10"/>
        <v>3.3726812816188868E-3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1120</v>
      </c>
      <c r="C38" s="64">
        <f t="shared" si="0"/>
        <v>1.5850323158237762</v>
      </c>
      <c r="D38" s="4">
        <v>100</v>
      </c>
      <c r="E38" s="5">
        <v>11.61</v>
      </c>
      <c r="F38" s="15">
        <v>21.4</v>
      </c>
      <c r="G38" s="6">
        <v>5.0199999999999996</v>
      </c>
      <c r="H38" s="7">
        <v>77</v>
      </c>
      <c r="I38" s="15">
        <v>1.1200000000000001</v>
      </c>
      <c r="J38" s="4">
        <v>298</v>
      </c>
      <c r="K38" s="6">
        <v>6.9</v>
      </c>
      <c r="L38" s="289"/>
      <c r="M38" s="290"/>
      <c r="N38" s="43"/>
      <c r="P38" s="301">
        <f t="shared" si="1"/>
        <v>2.0000000000000462E-2</v>
      </c>
      <c r="Q38" s="301"/>
      <c r="R38" s="302">
        <f t="shared" si="2"/>
        <v>7.7619663648123456E-3</v>
      </c>
      <c r="S38" s="302"/>
      <c r="T38" s="303">
        <f t="shared" si="3"/>
        <v>9.9999999999997868E-3</v>
      </c>
      <c r="U38" s="303"/>
      <c r="V38" s="304">
        <f t="shared" si="4"/>
        <v>6.9</v>
      </c>
      <c r="W38" s="305"/>
      <c r="X38" s="293">
        <f t="shared" si="5"/>
        <v>0.1913499344692004</v>
      </c>
      <c r="Y38" s="294"/>
      <c r="Z38" s="306">
        <f t="shared" si="6"/>
        <v>0.25999999999999979</v>
      </c>
      <c r="AA38" s="307"/>
      <c r="AB38" s="302">
        <f t="shared" si="8"/>
        <v>7.5362318840579631E-2</v>
      </c>
      <c r="AC38" s="302"/>
      <c r="AD38" s="306">
        <f t="shared" si="9"/>
        <v>0</v>
      </c>
      <c r="AE38" s="307"/>
      <c r="AF38" s="302">
        <f t="shared" si="7"/>
        <v>1.4117647058823396E-2</v>
      </c>
      <c r="AG38" s="302"/>
      <c r="AH38" s="302">
        <f t="shared" si="10"/>
        <v>3.3613445378151263E-3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1125</v>
      </c>
      <c r="C39" s="64">
        <f t="shared" si="0"/>
        <v>1.7171183421424216</v>
      </c>
      <c r="D39" s="4">
        <v>100</v>
      </c>
      <c r="E39" s="5">
        <v>11.61</v>
      </c>
      <c r="F39" s="15">
        <v>21.5</v>
      </c>
      <c r="G39" s="6">
        <v>5.0199999999999996</v>
      </c>
      <c r="H39" s="7">
        <v>77.5</v>
      </c>
      <c r="I39" s="15">
        <v>1.1299999999999999</v>
      </c>
      <c r="J39" s="4">
        <v>298.7</v>
      </c>
      <c r="K39" s="6">
        <v>5.75</v>
      </c>
      <c r="L39" s="289"/>
      <c r="M39" s="290"/>
      <c r="N39" s="43"/>
      <c r="P39" s="301">
        <f t="shared" si="1"/>
        <v>0</v>
      </c>
      <c r="Q39" s="301"/>
      <c r="R39" s="302">
        <f t="shared" si="2"/>
        <v>6.4724919093851136E-3</v>
      </c>
      <c r="S39" s="302"/>
      <c r="T39" s="303">
        <f t="shared" si="3"/>
        <v>9.9999999999997868E-3</v>
      </c>
      <c r="U39" s="303"/>
      <c r="V39" s="304">
        <f t="shared" si="4"/>
        <v>5.75</v>
      </c>
      <c r="W39" s="305"/>
      <c r="X39" s="293">
        <f t="shared" si="5"/>
        <v>0.18181818181818188</v>
      </c>
      <c r="Y39" s="294"/>
      <c r="Z39" s="306">
        <f t="shared" si="6"/>
        <v>0.25999999999999979</v>
      </c>
      <c r="AA39" s="307"/>
      <c r="AB39" s="302">
        <f t="shared" si="8"/>
        <v>7.5362318840579631E-2</v>
      </c>
      <c r="AC39" s="302"/>
      <c r="AD39" s="306">
        <f t="shared" si="9"/>
        <v>0</v>
      </c>
      <c r="AE39" s="307"/>
      <c r="AF39" s="302">
        <f t="shared" si="7"/>
        <v>4.6620046620047288E-3</v>
      </c>
      <c r="AG39" s="302"/>
      <c r="AH39" s="302">
        <f t="shared" si="10"/>
        <v>2.346237640355249E-3</v>
      </c>
      <c r="AI39" s="302"/>
    </row>
    <row r="40" spans="1:40" s="46" customFormat="1" ht="15" customHeight="1" x14ac:dyDescent="0.25">
      <c r="A40" s="42"/>
      <c r="B40" s="11"/>
      <c r="C40" s="64" t="str">
        <f t="shared" si="0"/>
        <v/>
      </c>
      <c r="D40" s="4"/>
      <c r="E40" s="5"/>
      <c r="F40" s="15"/>
      <c r="G40" s="6"/>
      <c r="H40" s="7"/>
      <c r="I40" s="15"/>
      <c r="J40" s="4"/>
      <c r="K40" s="6"/>
      <c r="L40" s="289"/>
      <c r="M40" s="290"/>
      <c r="N40" s="43"/>
      <c r="P40" s="301" t="str">
        <f t="shared" si="1"/>
        <v/>
      </c>
      <c r="Q40" s="301"/>
      <c r="R40" s="302" t="str">
        <f t="shared" si="2"/>
        <v/>
      </c>
      <c r="S40" s="302"/>
      <c r="T40" s="303" t="str">
        <f t="shared" si="3"/>
        <v/>
      </c>
      <c r="U40" s="303"/>
      <c r="V40" s="304" t="str">
        <f t="shared" si="4"/>
        <v/>
      </c>
      <c r="W40" s="305"/>
      <c r="X40" s="293" t="str">
        <f t="shared" si="5"/>
        <v/>
      </c>
      <c r="Y40" s="294"/>
      <c r="Z40" s="306" t="str">
        <f t="shared" si="6"/>
        <v/>
      </c>
      <c r="AA40" s="307"/>
      <c r="AB40" s="302" t="str">
        <f t="shared" si="8"/>
        <v/>
      </c>
      <c r="AC40" s="302"/>
      <c r="AD40" s="306">
        <f t="shared" si="9"/>
        <v>-1E-4</v>
      </c>
      <c r="AE40" s="307"/>
      <c r="AF40" s="302" t="str">
        <f>IF(F40="","",ABS(F40-F39)/AVERAGE(F40,F39))</f>
        <v/>
      </c>
      <c r="AG40" s="302"/>
      <c r="AH40" s="302" t="str">
        <f t="shared" si="10"/>
        <v/>
      </c>
      <c r="AI40" s="302"/>
    </row>
    <row r="41" spans="1:40" s="46" customFormat="1" ht="15" customHeight="1" x14ac:dyDescent="0.25">
      <c r="A41" s="42"/>
      <c r="B41" s="11"/>
      <c r="C41" s="64" t="str">
        <f t="shared" si="0"/>
        <v/>
      </c>
      <c r="D41" s="4"/>
      <c r="E41" s="5"/>
      <c r="F41" s="15"/>
      <c r="G41" s="6"/>
      <c r="H41" s="7"/>
      <c r="I41" s="15"/>
      <c r="J41" s="4"/>
      <c r="K41" s="6"/>
      <c r="L41" s="289"/>
      <c r="M41" s="290"/>
      <c r="N41" s="43"/>
      <c r="P41" s="301" t="str">
        <f t="shared" si="1"/>
        <v/>
      </c>
      <c r="Q41" s="301"/>
      <c r="R41" s="302" t="str">
        <f t="shared" si="2"/>
        <v/>
      </c>
      <c r="S41" s="302"/>
      <c r="T41" s="303" t="str">
        <f t="shared" si="3"/>
        <v/>
      </c>
      <c r="U41" s="303"/>
      <c r="V41" s="304" t="str">
        <f t="shared" si="4"/>
        <v/>
      </c>
      <c r="W41" s="305"/>
      <c r="X41" s="293" t="str">
        <f t="shared" si="5"/>
        <v/>
      </c>
      <c r="Y41" s="294"/>
      <c r="Z41" s="306" t="str">
        <f t="shared" si="6"/>
        <v/>
      </c>
      <c r="AA41" s="307"/>
      <c r="AB41" s="302" t="str">
        <f t="shared" si="8"/>
        <v/>
      </c>
      <c r="AC41" s="302"/>
      <c r="AD41" s="306">
        <f t="shared" si="9"/>
        <v>-1E-4</v>
      </c>
      <c r="AE41" s="307"/>
      <c r="AF41" s="302" t="str">
        <f t="shared" si="7"/>
        <v/>
      </c>
      <c r="AG41" s="302"/>
      <c r="AH41" s="302" t="str">
        <f t="shared" si="10"/>
        <v/>
      </c>
      <c r="AI41" s="302"/>
    </row>
    <row r="42" spans="1:40" s="46" customFormat="1" ht="15" customHeight="1" x14ac:dyDescent="0.25">
      <c r="A42" s="42"/>
      <c r="B42" s="11"/>
      <c r="C42" s="64" t="str">
        <f t="shared" si="0"/>
        <v/>
      </c>
      <c r="D42" s="4"/>
      <c r="E42" s="5"/>
      <c r="F42" s="15"/>
      <c r="G42" s="6"/>
      <c r="H42" s="7"/>
      <c r="I42" s="15"/>
      <c r="J42" s="4"/>
      <c r="K42" s="6"/>
      <c r="L42" s="289"/>
      <c r="M42" s="290"/>
      <c r="N42" s="43"/>
      <c r="P42" s="301" t="str">
        <f t="shared" si="1"/>
        <v/>
      </c>
      <c r="Q42" s="301"/>
      <c r="R42" s="302" t="str">
        <f t="shared" si="2"/>
        <v/>
      </c>
      <c r="S42" s="302"/>
      <c r="T42" s="303" t="str">
        <f t="shared" si="3"/>
        <v/>
      </c>
      <c r="U42" s="303"/>
      <c r="V42" s="304" t="str">
        <f t="shared" si="4"/>
        <v/>
      </c>
      <c r="W42" s="305"/>
      <c r="X42" s="293" t="str">
        <f t="shared" si="5"/>
        <v/>
      </c>
      <c r="Y42" s="294"/>
      <c r="Z42" s="306" t="str">
        <f t="shared" si="6"/>
        <v/>
      </c>
      <c r="AA42" s="307"/>
      <c r="AB42" s="302" t="str">
        <f t="shared" si="8"/>
        <v/>
      </c>
      <c r="AC42" s="302"/>
      <c r="AD42" s="306">
        <f t="shared" si="9"/>
        <v>-1E-4</v>
      </c>
      <c r="AE42" s="307"/>
      <c r="AF42" s="302" t="str">
        <f t="shared" si="7"/>
        <v/>
      </c>
      <c r="AG42" s="302"/>
      <c r="AH42" s="302" t="str">
        <f t="shared" si="10"/>
        <v/>
      </c>
      <c r="AI42" s="302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89"/>
      <c r="M43" s="290"/>
      <c r="N43" s="43"/>
      <c r="P43" s="301" t="str">
        <f t="shared" si="1"/>
        <v/>
      </c>
      <c r="Q43" s="301"/>
      <c r="R43" s="302" t="str">
        <f t="shared" si="2"/>
        <v/>
      </c>
      <c r="S43" s="302"/>
      <c r="T43" s="303" t="str">
        <f t="shared" si="3"/>
        <v/>
      </c>
      <c r="U43" s="303"/>
      <c r="V43" s="304" t="str">
        <f t="shared" si="4"/>
        <v/>
      </c>
      <c r="W43" s="305"/>
      <c r="X43" s="293" t="str">
        <f t="shared" si="5"/>
        <v/>
      </c>
      <c r="Y43" s="294"/>
      <c r="Z43" s="306" t="str">
        <f t="shared" si="6"/>
        <v/>
      </c>
      <c r="AA43" s="307"/>
      <c r="AB43" s="302" t="str">
        <f t="shared" si="8"/>
        <v/>
      </c>
      <c r="AC43" s="302"/>
      <c r="AD43" s="306">
        <f t="shared" si="9"/>
        <v>-1E-4</v>
      </c>
      <c r="AE43" s="307"/>
      <c r="AF43" s="302" t="str">
        <f t="shared" si="7"/>
        <v/>
      </c>
      <c r="AG43" s="302"/>
      <c r="AH43" s="302" t="str">
        <f t="shared" si="10"/>
        <v/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si="10"/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1">IF(E45="",-0.0001,(E44-E45))</f>
        <v>-1E-4</v>
      </c>
      <c r="AE45" s="307"/>
      <c r="AF45" s="293" t="str">
        <f t="shared" si="7"/>
        <v/>
      </c>
      <c r="AG45" s="294"/>
      <c r="AH45" s="302" t="str">
        <f t="shared" si="10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1"/>
        <v>-1E-4</v>
      </c>
      <c r="AE46" s="307"/>
      <c r="AF46" s="302" t="str">
        <f t="shared" si="7"/>
        <v/>
      </c>
      <c r="AG46" s="302"/>
      <c r="AH46" s="302" t="str">
        <f t="shared" si="10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1"/>
        <v>-1E-4</v>
      </c>
      <c r="AE47" s="307"/>
      <c r="AF47" s="302" t="str">
        <f t="shared" si="7"/>
        <v/>
      </c>
      <c r="AG47" s="302"/>
      <c r="AH47" s="302" t="str">
        <f t="shared" si="10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1"/>
        <v>-1E-4</v>
      </c>
      <c r="AE48" s="307"/>
      <c r="AF48" s="302" t="str">
        <f t="shared" si="7"/>
        <v/>
      </c>
      <c r="AG48" s="302"/>
      <c r="AH48" s="302" t="str">
        <f t="shared" si="10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1"/>
        <v>-1E-4</v>
      </c>
      <c r="AE49" s="307"/>
      <c r="AF49" s="302" t="str">
        <f t="shared" si="7"/>
        <v/>
      </c>
      <c r="AG49" s="302"/>
      <c r="AH49" s="302" t="str">
        <f t="shared" si="10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1"/>
        <v>-1E-4</v>
      </c>
      <c r="AE50" s="307"/>
      <c r="AF50" s="302" t="str">
        <f t="shared" si="7"/>
        <v/>
      </c>
      <c r="AG50" s="302"/>
      <c r="AH50" s="302" t="str">
        <f t="shared" si="10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1125</v>
      </c>
      <c r="C58" s="64">
        <f t="shared" ref="C58:K58" si="12">IF(C33="","",LOOKUP(9.99E+307,C32:C56))</f>
        <v>1.7171183421424216</v>
      </c>
      <c r="D58" s="62">
        <f t="shared" si="12"/>
        <v>100</v>
      </c>
      <c r="E58" s="52">
        <f t="shared" si="12"/>
        <v>11.61</v>
      </c>
      <c r="F58" s="127">
        <f t="shared" si="12"/>
        <v>21.5</v>
      </c>
      <c r="G58" s="64">
        <f t="shared" si="12"/>
        <v>5.0199999999999996</v>
      </c>
      <c r="H58" s="63">
        <f t="shared" si="12"/>
        <v>77.5</v>
      </c>
      <c r="I58" s="127">
        <f t="shared" si="12"/>
        <v>1.1299999999999999</v>
      </c>
      <c r="J58" s="62">
        <f t="shared" si="12"/>
        <v>298.7</v>
      </c>
      <c r="K58" s="64">
        <f t="shared" si="12"/>
        <v>5.75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25</v>
      </c>
      <c r="E60" s="323"/>
      <c r="F60" s="339" t="s">
        <v>66</v>
      </c>
      <c r="G60" s="340"/>
      <c r="H60" s="341"/>
      <c r="I60" s="12">
        <v>1130</v>
      </c>
      <c r="J60" s="342" t="s">
        <v>107</v>
      </c>
      <c r="K60" s="343"/>
      <c r="L60" s="12">
        <v>1240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352" t="s">
        <v>267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20.100000000000001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 t="s">
        <v>272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0.43055555555555558</v>
      </c>
      <c r="T90" s="92"/>
    </row>
    <row r="91" spans="17:48" x14ac:dyDescent="0.25">
      <c r="Q91" s="92"/>
      <c r="S91" s="92">
        <f t="shared" si="13"/>
        <v>0.43402777777777773</v>
      </c>
      <c r="T91" s="92"/>
      <c r="AR91" s="16" t="s">
        <v>60</v>
      </c>
    </row>
    <row r="92" spans="17:48" x14ac:dyDescent="0.25">
      <c r="Q92" s="92"/>
      <c r="S92" s="92">
        <f t="shared" si="13"/>
        <v>0.44444444444444442</v>
      </c>
      <c r="T92" s="92"/>
      <c r="AR92" s="16" t="s">
        <v>59</v>
      </c>
    </row>
    <row r="93" spans="17:48" x14ac:dyDescent="0.25">
      <c r="Q93" s="92"/>
      <c r="S93" s="92">
        <f t="shared" si="13"/>
        <v>0.4548611111111111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0.46180555555555558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0.46875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0.47222222222222227</v>
      </c>
      <c r="T96" s="92"/>
      <c r="AR96" s="16" t="s">
        <v>64</v>
      </c>
    </row>
    <row r="97" spans="17:48" x14ac:dyDescent="0.25">
      <c r="Q97" s="92"/>
      <c r="S97" s="92">
        <f t="shared" si="13"/>
        <v>0.47569444444444442</v>
      </c>
      <c r="T97" s="92"/>
    </row>
    <row r="98" spans="17:48" x14ac:dyDescent="0.25">
      <c r="Q98" s="92"/>
      <c r="S98" s="92">
        <f t="shared" si="13"/>
        <v>0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0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93599.999999999884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2016-09-29T09:44:17Z</dcterms:modified>
</cp:coreProperties>
</file>