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C55" i="7"/>
  <c r="AH54" i="7"/>
  <c r="AF54" i="7"/>
  <c r="AD54" i="7"/>
  <c r="Z54" i="7"/>
  <c r="X54" i="7"/>
  <c r="V54" i="7"/>
  <c r="T54" i="7"/>
  <c r="R54" i="7"/>
  <c r="P54" i="7"/>
  <c r="C54" i="7"/>
  <c r="AH53" i="7"/>
  <c r="AF53" i="7"/>
  <c r="AD53" i="7"/>
  <c r="Z53" i="7"/>
  <c r="X53" i="7"/>
  <c r="V53" i="7"/>
  <c r="T53" i="7"/>
  <c r="R53" i="7"/>
  <c r="P53" i="7"/>
  <c r="C53" i="7"/>
  <c r="AH52" i="7"/>
  <c r="AF52" i="7"/>
  <c r="AD52" i="7"/>
  <c r="Z52" i="7"/>
  <c r="X52" i="7"/>
  <c r="V52" i="7"/>
  <c r="T52" i="7"/>
  <c r="R52" i="7"/>
  <c r="P52" i="7"/>
  <c r="C52" i="7"/>
  <c r="AH51" i="7"/>
  <c r="AF51" i="7"/>
  <c r="AD51" i="7"/>
  <c r="Z51" i="7"/>
  <c r="X51" i="7"/>
  <c r="V51" i="7"/>
  <c r="T51" i="7"/>
  <c r="R51" i="7"/>
  <c r="P51" i="7"/>
  <c r="C51" i="7"/>
  <c r="AH50" i="7"/>
  <c r="AF50" i="7"/>
  <c r="AD50" i="7"/>
  <c r="Z50" i="7"/>
  <c r="X50" i="7"/>
  <c r="V50" i="7"/>
  <c r="T50" i="7"/>
  <c r="R50" i="7"/>
  <c r="P50" i="7"/>
  <c r="C50" i="7"/>
  <c r="AH49" i="7"/>
  <c r="AF49" i="7"/>
  <c r="AD49" i="7"/>
  <c r="Z49" i="7"/>
  <c r="X49" i="7"/>
  <c r="V49" i="7"/>
  <c r="T49" i="7"/>
  <c r="R49" i="7"/>
  <c r="P49" i="7"/>
  <c r="C49" i="7"/>
  <c r="AH48" i="7"/>
  <c r="AF48" i="7"/>
  <c r="AD48" i="7"/>
  <c r="Z48" i="7"/>
  <c r="X48" i="7"/>
  <c r="V48" i="7"/>
  <c r="T48" i="7"/>
  <c r="R48" i="7"/>
  <c r="P48" i="7"/>
  <c r="C48" i="7"/>
  <c r="AH47" i="7"/>
  <c r="AF47" i="7"/>
  <c r="AD47" i="7"/>
  <c r="Z47" i="7"/>
  <c r="X47" i="7"/>
  <c r="V47" i="7"/>
  <c r="T47" i="7"/>
  <c r="R47" i="7"/>
  <c r="P47" i="7"/>
  <c r="C47" i="7"/>
  <c r="AH46" i="7"/>
  <c r="AF46" i="7"/>
  <c r="AD46" i="7"/>
  <c r="Z46" i="7"/>
  <c r="X46" i="7"/>
  <c r="V46" i="7"/>
  <c r="T46" i="7"/>
  <c r="R46" i="7"/>
  <c r="P46" i="7"/>
  <c r="C46" i="7"/>
  <c r="AH45" i="7"/>
  <c r="AF45" i="7"/>
  <c r="AD45" i="7"/>
  <c r="Z45" i="7"/>
  <c r="X45" i="7"/>
  <c r="V45" i="7"/>
  <c r="T45" i="7"/>
  <c r="R45" i="7"/>
  <c r="P45" i="7"/>
  <c r="C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C33" i="7" l="1"/>
  <c r="C34" i="7" s="1"/>
  <c r="C35" i="7" s="1"/>
  <c r="C36" i="7" s="1"/>
  <c r="C37" i="7" s="1"/>
  <c r="C38" i="7" s="1"/>
  <c r="C39" i="7" s="1"/>
  <c r="C40" i="7" s="1"/>
  <c r="L14" i="7"/>
  <c r="L15" i="7" s="1"/>
  <c r="AB36" i="7"/>
  <c r="AB44" i="7"/>
  <c r="AB48" i="7"/>
  <c r="AB40" i="7"/>
  <c r="AB52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L16" i="7" l="1"/>
  <c r="C41" i="7"/>
  <c r="C42" i="7" s="1"/>
  <c r="C43" i="7" s="1"/>
  <c r="C44" i="7" s="1"/>
  <c r="L73" i="4"/>
  <c r="L72" i="4"/>
  <c r="C58" i="7" l="1"/>
  <c r="G2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Y24" i="4" l="1"/>
  <c r="Y22" i="4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<sst xmlns="http://schemas.openxmlformats.org/spreadsheetml/2006/main" count="592" uniqueCount="274">
  <si>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</si>
  <si>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</si>
  <si>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</si>
  <si>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</si>
  <si>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</si>
  <si>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</si>
  <si>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</si>
  <si>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</si>
  <si>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</si>
  <si>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</si>
  <si>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</si>
  <si>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</si>
  <si>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</si>
  <si>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</si>
  <si>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</si>
  <si>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</si>
  <si>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</si>
  <si>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</si>
  <si>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</si>
  <si>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</si>
  <si>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</si>
  <si>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</si>
  <si>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</si>
  <si>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</si>
  <si>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</si>
  <si>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</si>
  <si>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</si>
  <si>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</si>
  <si>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</si>
  <si>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</si>
  <si>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</si>
  <si>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</si>
  <si>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</si>
  <si>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</si>
  <si>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</si>
  <si>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</si>
  <si>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</si>
  <si>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</si>
  <si>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</si>
  <si>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</si>
  <si>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</si>
  <si>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</si>
  <si>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</si>
  <si>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</si>
  <si>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</si>
  <si>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</si>
  <si>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</si>
  <si>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</si>
  <si>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</si>
  <si>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</si>
  <si>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</si>
  <si>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</si>
  <si>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</si>
  <si>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</si>
  <si>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</si>
  <si>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</si>
  <si>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</si>
  <si>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</si>
  <si>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</si>
  <si>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</si>
  <si>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</si>
  <si>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</si>
  <si>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</si>
  <si>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</si>
  <si>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</si>
  <si>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</si>
  <si>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</si>
  <si>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</si>
  <si>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</si>
  <si>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</si>
  <si>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</si>
  <si>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</si>
  <si>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</si>
  <si>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</si>
  <si>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</si>
  <si>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</si>
  <si>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</si>
  <si>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</si>
  <si>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</si>
  <si>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</si>
  <si>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</si>
  <si>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</si>
  <si>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</si>
  <si>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</si>
  <si>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</si>
  <si>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</si>
  <si>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</si>
  <si>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</si>
  <si>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</si>
  <si>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</si>
  <si>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</si>
  <si>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</si>
  <si>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</si>
  <si>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</si>
  <si>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</si>
  <si>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</si>
  <si>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</si>
  <si>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</si>
  <si>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</si>
  <si>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</si>
  <si>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</si>
  <si>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</si>
  <si>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</si>
  <si>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</si>
  <si>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</si>
  <si>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</si>
  <si>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</si>
  <si>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</si>
  <si>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</si>
  <si>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</si>
  <si>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</si>
  <si>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</si>
  <si>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</si>
  <si>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</si>
  <si>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</si>
  <si>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</si>
  <si>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</si>
  <si>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</si>
  <si>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</si>
  <si>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</si>
  <si>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</si>
  <si>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</si>
  <si>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</si>
  <si>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</si>
  <si>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</si>
  <si>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</si>
  <si>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</si>
  <si>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</si>
  <si>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</si>
  <si>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</si>
  <si>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</si>
  <si>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</si>
  <si>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</si>
  <si>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</si>
  <si>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</si>
  <si>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</si>
  <si>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</si>
  <si>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</si>
  <si>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</si>
  <si>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</si>
  <si>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</si>
  <si>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</si>
  <si>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</si>
  <si>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</si>
  <si>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</si>
  <si>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</si>
  <si>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</si>
  <si>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</si>
  <si>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</si>
  <si>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</si>
  <si>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</si>
  <si>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</si>
  <si>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</si>
  <si>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</si>
  <si>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</si>
  <si>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</si>
  <si>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</si>
  <si>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</si>
  <si>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</si>
  <si>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</si>
  <si>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</si>
  <si>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</si>
  <si>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</si>
  <si>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</si>
  <si>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</si>
  <si>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</si>
  <si>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</si>
  <si>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</si>
  <si>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</si>
  <si>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</si>
  <si>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</si>
  <si>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</si>
  <si>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</si>
  <si>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</si>
  <si>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</si>
  <si>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</si>
  <si>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</si>
  <si>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</si>
  <si>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</si>
  <si>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</si>
  <si>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</si>
  <si>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</si>
  <si>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</si>
  <si>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</si>
  <si>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</si>
  <si>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</si>
  <si>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</si>
  <si>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</si>
  <si>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</si>
  <si>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</si>
  <si>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</si>
  <si>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</si>
  <si>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</si>
  <si>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</si>
  <si>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</si>
  <si>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</si>
  <si>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</si>
  <si>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</si>
  <si>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</si>
  <si>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</si>
  <si>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</si>
  <si>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</si>
  <si>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</si>
  <si>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</si>
  <si>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</si>
  <si>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</si>
  <si>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</si>
  <si>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</si>
  <si>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</si>
  <si>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</si>
  <si>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</si>
  <si>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</si>
  <si>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</si>
  <si>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</si>
  <si>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</si>
  <si>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</si>
  <si>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</si>
  <si>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</si>
  <si>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</si>
  <si>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</si>
  <si>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</si>
  <si>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</si>
  <si>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</si>
  <si>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</si>
  <si>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</si>
  <si>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</si>
  <si>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</si>
  <si>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</si>
  <si>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</si>
  <si>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</si>
  <si>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</si>
  <si>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</si>
  <si>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</si>
  <si>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</si>
  <si>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</si>
  <si>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</si>
  <si>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</si>
  <si>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</si>
  <si>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</si>
  <si>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</si>
  <si>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</si>
  <si>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</si>
  <si>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</si>
  <si>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</si>
  <si>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</si>
  <si>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</si>
  <si>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</si>
  <si>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</si>
  <si>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</si>
  <si>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</si>
  <si>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</si>
  <si>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</si>
  <si>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</si>
  <si>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</si>
  <si>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</si>
  <si>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</si>
  <si>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</si>
  <si>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</si>
  <si>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</si>
  <si>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</si>
  <si>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</si>
  <si>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</si>
  <si>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</si>
  <si>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</si>
  <si>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</si>
  <si>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</si>
  <si>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Buck Steam Station</t>
  </si>
  <si>
    <t>13K100920</t>
  </si>
  <si>
    <t>Darren Cox</t>
  </si>
  <si>
    <t>Bryan Wence</t>
  </si>
  <si>
    <t>purged cell/tubing</t>
  </si>
  <si>
    <t>Sunny</t>
  </si>
  <si>
    <t>GWA-14BRU</t>
  </si>
  <si>
    <t>insufficient 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</si>
</sst>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6" fillId="2" borderId="0" xfId="1" applyFont="1" applyFill="1" applyProtection="1"/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6" fillId="4" borderId="5" xfId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right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3" borderId="5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0" xfId="1" applyFont="1" applyBorder="1" applyAlignment="1" applyProtection="1">
      <alignment vertical="center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6" fillId="2" borderId="0" xfId="1" applyFont="1" applyFill="1" applyBorder="1" applyAlignment="1" applyProtection="1">
      <alignment horizontal="left"/>
    </xf>
    <xf numFmtId="0" fontId="5" fillId="0" borderId="16" xfId="1" applyFont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164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3" xfId="1" applyFont="1" applyBorder="1" applyAlignment="1" applyProtection="1">
      <alignment horizontal="right" vertical="center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2" fontId="5" fillId="3" borderId="2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zoomScaleNormal="100" workbookViewId="0">
      <selection activeCell="Q25" sqref="Q25"/>
    </sheetView>
  </sheetViews>
  <sheetFormatPr defaultColWidth="9.125" defaultRowHeight="16.5" x14ac:dyDescent="0.3"/>
  <cols>
    <col min="1" max="16384" width="9.1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R4" sqref="R4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361" t="s">
        <v>145</v>
      </c>
      <c r="B1" s="362"/>
      <c r="C1" s="362"/>
      <c r="D1" s="362"/>
      <c r="E1" s="362"/>
      <c r="F1" s="362"/>
      <c r="G1" s="362"/>
      <c r="H1" s="362"/>
      <c r="I1" s="362"/>
      <c r="J1" s="362"/>
      <c r="K1" s="365"/>
      <c r="L1" s="365"/>
      <c r="M1" s="365"/>
      <c r="N1" s="366"/>
    </row>
    <row r="2" spans="1:39" ht="12.75" customHeight="1" thickBot="1" x14ac:dyDescent="0.3">
      <c r="A2" s="363"/>
      <c r="B2" s="364"/>
      <c r="C2" s="364"/>
      <c r="D2" s="364"/>
      <c r="E2" s="364"/>
      <c r="F2" s="364"/>
      <c r="G2" s="364"/>
      <c r="H2" s="364"/>
      <c r="I2" s="364"/>
      <c r="J2" s="364"/>
      <c r="K2" s="367"/>
      <c r="L2" s="367"/>
      <c r="M2" s="367"/>
      <c r="N2" s="225"/>
    </row>
    <row r="3" spans="1:39" ht="18" customHeight="1" x14ac:dyDescent="0.25">
      <c r="A3" s="368" t="s">
        <v>50</v>
      </c>
      <c r="B3" s="369"/>
      <c r="C3" s="370"/>
      <c r="D3" s="371" t="s">
        <v>119</v>
      </c>
      <c r="E3" s="372"/>
      <c r="F3" s="372"/>
      <c r="G3" s="372"/>
      <c r="H3" s="372"/>
      <c r="I3" s="373"/>
      <c r="J3" s="374" t="s">
        <v>49</v>
      </c>
      <c r="K3" s="375"/>
      <c r="L3" s="376">
        <v>42536</v>
      </c>
      <c r="M3" s="376"/>
      <c r="N3" s="377"/>
    </row>
    <row r="4" spans="1:39" ht="18" customHeight="1" x14ac:dyDescent="0.25">
      <c r="A4" s="335" t="s">
        <v>53</v>
      </c>
      <c r="B4" s="209"/>
      <c r="C4" s="210"/>
      <c r="D4" s="263" t="s">
        <v>120</v>
      </c>
      <c r="E4" s="336"/>
      <c r="F4" s="336"/>
      <c r="G4" s="336"/>
      <c r="H4" s="336"/>
      <c r="I4" s="264"/>
      <c r="J4" s="337" t="s">
        <v>48</v>
      </c>
      <c r="K4" s="228"/>
      <c r="L4" s="17">
        <f>IF(L20="","",(L20-J20)*60*24)</f>
        <v>70.000000000000071</v>
      </c>
      <c r="M4" s="338" t="s">
        <v>47</v>
      </c>
      <c r="N4" s="339"/>
    </row>
    <row r="5" spans="1:39" ht="18" customHeight="1" x14ac:dyDescent="0.25">
      <c r="A5" s="335" t="s">
        <v>46</v>
      </c>
      <c r="B5" s="209"/>
      <c r="C5" s="210"/>
      <c r="D5" s="263" t="s">
        <v>121</v>
      </c>
      <c r="E5" s="336"/>
      <c r="F5" s="336"/>
      <c r="G5" s="336"/>
      <c r="H5" s="336"/>
      <c r="I5" s="264"/>
      <c r="J5" s="337" t="s">
        <v>45</v>
      </c>
      <c r="K5" s="228"/>
      <c r="L5" s="340">
        <v>42536</v>
      </c>
      <c r="M5" s="340"/>
      <c r="N5" s="341"/>
    </row>
    <row r="6" spans="1:39" ht="18" customHeight="1" x14ac:dyDescent="0.25">
      <c r="A6" s="335" t="s">
        <v>44</v>
      </c>
      <c r="B6" s="209"/>
      <c r="C6" s="210"/>
      <c r="D6" s="263" t="s">
        <v>194</v>
      </c>
      <c r="E6" s="336"/>
      <c r="F6" s="336"/>
      <c r="G6" s="336"/>
      <c r="H6" s="336"/>
      <c r="I6" s="264"/>
      <c r="J6" s="337" t="s">
        <v>43</v>
      </c>
      <c r="K6" s="228"/>
      <c r="L6" s="383">
        <f>IF(I60="","",TEXT($I$60,"0\:00")+0)</f>
        <v>0.46180555555555558</v>
      </c>
      <c r="M6" s="383"/>
      <c r="N6" s="384"/>
    </row>
    <row r="7" spans="1:39" ht="18" customHeight="1" x14ac:dyDescent="0.25">
      <c r="A7" s="335" t="s">
        <v>42</v>
      </c>
      <c r="B7" s="209"/>
      <c r="C7" s="210"/>
      <c r="D7" s="221" t="s">
        <v>51</v>
      </c>
      <c r="E7" s="385"/>
      <c r="F7" s="385"/>
      <c r="G7" s="385"/>
      <c r="H7" s="385"/>
      <c r="I7" s="386"/>
      <c r="J7" s="320" t="s">
        <v>41</v>
      </c>
      <c r="K7" s="321"/>
      <c r="L7" s="355" t="s">
        <v>110</v>
      </c>
      <c r="M7" s="355"/>
      <c r="N7" s="356"/>
    </row>
    <row r="8" spans="1:39" ht="18" customHeight="1" x14ac:dyDescent="0.25">
      <c r="A8" s="335" t="s">
        <v>40</v>
      </c>
      <c r="B8" s="209"/>
      <c r="C8" s="210"/>
      <c r="D8" s="263" t="s">
        <v>195</v>
      </c>
      <c r="E8" s="336"/>
      <c r="F8" s="336"/>
      <c r="G8" s="336"/>
      <c r="H8" s="336"/>
      <c r="I8" s="264"/>
      <c r="J8" s="320" t="s">
        <v>39</v>
      </c>
      <c r="K8" s="321"/>
      <c r="L8" s="13">
        <v>85</v>
      </c>
      <c r="M8" s="322" t="s">
        <v>38</v>
      </c>
      <c r="N8" s="323"/>
    </row>
    <row r="9" spans="1:39" ht="18" customHeight="1" thickBot="1" x14ac:dyDescent="0.3">
      <c r="A9" s="344" t="s">
        <v>146</v>
      </c>
      <c r="B9" s="345"/>
      <c r="C9" s="346"/>
      <c r="D9" s="347"/>
      <c r="E9" s="252"/>
      <c r="F9" s="348" t="s">
        <v>82</v>
      </c>
      <c r="G9" s="346"/>
      <c r="H9" s="349"/>
      <c r="I9" s="349"/>
      <c r="J9" s="350" t="s">
        <v>69</v>
      </c>
      <c r="K9" s="351"/>
      <c r="L9" s="352">
        <v>42536</v>
      </c>
      <c r="M9" s="353"/>
      <c r="N9" s="354"/>
    </row>
    <row r="10" spans="1:39" s="18" customFormat="1" ht="12.75" customHeight="1" x14ac:dyDescent="0.25">
      <c r="A10" s="197" t="s">
        <v>37</v>
      </c>
      <c r="B10" s="198"/>
      <c r="C10" s="198"/>
      <c r="D10" s="198"/>
      <c r="E10" s="198"/>
      <c r="F10" s="198"/>
      <c r="G10" s="198"/>
      <c r="H10" s="274"/>
      <c r="I10" s="198"/>
      <c r="J10" s="198"/>
      <c r="K10" s="198"/>
      <c r="L10" s="198"/>
      <c r="M10" s="198"/>
      <c r="N10" s="199"/>
      <c r="P10" s="188" t="s">
        <v>105</v>
      </c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</row>
    <row r="11" spans="1:39" s="18" customFormat="1" ht="9.9499999999999993" customHeight="1" thickBot="1" x14ac:dyDescent="0.3">
      <c r="A11" s="200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</row>
    <row r="12" spans="1:39" ht="15" customHeight="1" x14ac:dyDescent="0.25">
      <c r="A12" s="220"/>
      <c r="B12" s="208" t="s">
        <v>190</v>
      </c>
      <c r="C12" s="209"/>
      <c r="D12" s="209"/>
      <c r="E12" s="209"/>
      <c r="F12" s="210"/>
      <c r="G12" s="381" t="s">
        <v>12</v>
      </c>
      <c r="H12" s="382"/>
      <c r="I12" s="20"/>
      <c r="J12" s="219" t="s">
        <v>126</v>
      </c>
      <c r="K12" s="219"/>
      <c r="L12" s="219"/>
      <c r="M12" s="219"/>
      <c r="N12" s="380"/>
      <c r="P12" s="378">
        <f>IF(G15="","",G15*0.25)</f>
        <v>3.2000000000000011</v>
      </c>
      <c r="Q12" s="379"/>
      <c r="R12" s="230" t="s">
        <v>85</v>
      </c>
      <c r="S12" s="231"/>
      <c r="T12" s="231"/>
      <c r="U12" s="231"/>
      <c r="V12" s="231"/>
      <c r="W12" s="231"/>
      <c r="X12" s="231"/>
      <c r="Y12" s="232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20"/>
      <c r="B13" s="208" t="s">
        <v>204</v>
      </c>
      <c r="C13" s="209"/>
      <c r="D13" s="209"/>
      <c r="E13" s="209"/>
      <c r="F13" s="210"/>
      <c r="G13" s="1">
        <v>23.9</v>
      </c>
      <c r="H13" s="19" t="s">
        <v>116</v>
      </c>
      <c r="I13" s="20"/>
      <c r="J13" s="236" t="s">
        <v>127</v>
      </c>
      <c r="K13" s="237"/>
      <c r="L13" s="175">
        <v>2</v>
      </c>
      <c r="M13" s="22" t="s">
        <v>131</v>
      </c>
      <c r="N13" s="380"/>
      <c r="P13" s="342">
        <f>IF(P12="","",G13+P12)</f>
        <v>27.1</v>
      </c>
      <c r="Q13" s="343"/>
      <c r="R13" s="189" t="s">
        <v>83</v>
      </c>
      <c r="S13" s="190"/>
      <c r="T13" s="190"/>
      <c r="U13" s="190"/>
      <c r="V13" s="190"/>
      <c r="W13" s="190"/>
      <c r="X13" s="190"/>
      <c r="Y13" s="191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20"/>
      <c r="B14" s="208" t="s">
        <v>205</v>
      </c>
      <c r="C14" s="209"/>
      <c r="D14" s="209"/>
      <c r="E14" s="209"/>
      <c r="F14" s="210"/>
      <c r="G14" s="1">
        <v>36.700000000000003</v>
      </c>
      <c r="H14" s="19" t="s">
        <v>116</v>
      </c>
      <c r="I14" s="25"/>
      <c r="J14" s="236" t="s">
        <v>132</v>
      </c>
      <c r="K14" s="237"/>
      <c r="L14" s="149">
        <f>IF(G15="","",G15*PI()*(L13/24)^2*7.48)</f>
        <v>2.0888100487868142</v>
      </c>
      <c r="M14" s="26" t="s">
        <v>150</v>
      </c>
      <c r="N14" s="380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20"/>
      <c r="B15" s="208" t="s">
        <v>189</v>
      </c>
      <c r="C15" s="209"/>
      <c r="D15" s="209"/>
      <c r="E15" s="209"/>
      <c r="F15" s="210"/>
      <c r="G15" s="23">
        <f>IF(G14="","",G14-G13)</f>
        <v>12.800000000000004</v>
      </c>
      <c r="H15" s="24" t="s">
        <v>36</v>
      </c>
      <c r="I15" s="20"/>
      <c r="J15" s="236" t="s">
        <v>128</v>
      </c>
      <c r="K15" s="237"/>
      <c r="L15" s="23">
        <f>IF(L14="","",L14*3)</f>
        <v>6.2664301463604426</v>
      </c>
      <c r="M15" s="26" t="s">
        <v>150</v>
      </c>
      <c r="N15" s="380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20"/>
      <c r="B16" s="228" t="s">
        <v>206</v>
      </c>
      <c r="C16" s="228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36" t="s">
        <v>129</v>
      </c>
      <c r="K16" s="237"/>
      <c r="L16" s="23">
        <f>IF(L14="","",L14*5)</f>
        <v>10.444050243934072</v>
      </c>
      <c r="M16" s="22" t="s">
        <v>150</v>
      </c>
      <c r="N16" s="380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6"/>
    </row>
    <row r="18" spans="1:39" s="18" customFormat="1" ht="12.75" customHeight="1" x14ac:dyDescent="0.25">
      <c r="A18" s="197" t="s">
        <v>55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9"/>
      <c r="P18" s="188" t="s">
        <v>203</v>
      </c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</row>
    <row r="19" spans="1:39" s="18" customFormat="1" ht="9.9499999999999993" customHeight="1" x14ac:dyDescent="0.25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2"/>
    </row>
    <row r="20" spans="1:39" ht="15" customHeight="1" x14ac:dyDescent="0.25">
      <c r="A20" s="220"/>
      <c r="B20" s="208" t="s">
        <v>68</v>
      </c>
      <c r="C20" s="209"/>
      <c r="D20" s="209"/>
      <c r="E20" s="209"/>
      <c r="F20" s="210"/>
      <c r="G20" s="221" t="s">
        <v>25</v>
      </c>
      <c r="H20" s="222"/>
      <c r="I20" s="102" t="s">
        <v>84</v>
      </c>
      <c r="J20" s="30">
        <f>IF(B32="","",TEXT(B32,"0\:00")+0)</f>
        <v>0.40277777777777773</v>
      </c>
      <c r="K20" s="31" t="s">
        <v>54</v>
      </c>
      <c r="L20" s="223">
        <f>IF(B58="","",TEXT(B58,"0\:00")+0)</f>
        <v>0.4513888888888889</v>
      </c>
      <c r="M20" s="224"/>
      <c r="N20" s="225"/>
      <c r="P20" s="228" t="s">
        <v>218</v>
      </c>
      <c r="Q20" s="228"/>
      <c r="R20" s="228"/>
      <c r="S20" s="228"/>
      <c r="T20" s="228"/>
      <c r="U20" s="228"/>
      <c r="V20" s="228"/>
      <c r="W20" s="228"/>
      <c r="X20" s="228"/>
      <c r="Y20" s="229" t="s">
        <v>51</v>
      </c>
      <c r="Z20" s="229"/>
      <c r="AA20" s="229"/>
      <c r="AB20" s="229"/>
      <c r="AC20" s="229"/>
      <c r="AD20" s="229"/>
      <c r="AE20" s="229"/>
      <c r="AL20" s="21"/>
      <c r="AM20" s="21"/>
    </row>
    <row r="21" spans="1:39" ht="15" customHeight="1" x14ac:dyDescent="0.25">
      <c r="A21" s="220"/>
      <c r="B21" s="226" t="s">
        <v>109</v>
      </c>
      <c r="C21" s="227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25"/>
      <c r="P21" s="208" t="s">
        <v>213</v>
      </c>
      <c r="Q21" s="209"/>
      <c r="R21" s="209"/>
      <c r="S21" s="209"/>
      <c r="T21" s="209"/>
      <c r="U21" s="209"/>
      <c r="V21" s="209"/>
      <c r="W21" s="209"/>
      <c r="X21" s="210"/>
      <c r="Y21" s="217">
        <f>IF(D16="","",G14-D16)</f>
        <v>26.700000000000003</v>
      </c>
      <c r="Z21" s="357"/>
      <c r="AA21" s="357"/>
      <c r="AB21" s="357"/>
      <c r="AC21" s="218"/>
      <c r="AD21" s="192" t="s">
        <v>116</v>
      </c>
      <c r="AE21" s="193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20"/>
      <c r="B22" s="208" t="s">
        <v>220</v>
      </c>
      <c r="C22" s="209"/>
      <c r="D22" s="209"/>
      <c r="E22" s="209"/>
      <c r="F22" s="210"/>
      <c r="G22" s="333">
        <v>34</v>
      </c>
      <c r="H22" s="334"/>
      <c r="I22" s="19" t="s">
        <v>116</v>
      </c>
      <c r="J22" s="211"/>
      <c r="K22" s="212"/>
      <c r="L22" s="212"/>
      <c r="M22" s="213"/>
      <c r="N22" s="225"/>
      <c r="P22" s="208" t="s">
        <v>214</v>
      </c>
      <c r="Q22" s="209"/>
      <c r="R22" s="209"/>
      <c r="S22" s="209"/>
      <c r="T22" s="209"/>
      <c r="U22" s="209"/>
      <c r="V22" s="209"/>
      <c r="W22" s="209"/>
      <c r="X22" s="210"/>
      <c r="Y22" s="217">
        <f>IF(G14="","",G14)</f>
        <v>36.700000000000003</v>
      </c>
      <c r="Z22" s="357"/>
      <c r="AA22" s="357"/>
      <c r="AB22" s="357"/>
      <c r="AC22" s="218"/>
      <c r="AD22" s="192" t="s">
        <v>116</v>
      </c>
      <c r="AE22" s="193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20"/>
      <c r="B23" s="214" t="s">
        <v>193</v>
      </c>
      <c r="C23" s="215"/>
      <c r="D23" s="215"/>
      <c r="E23" s="215"/>
      <c r="F23" s="216"/>
      <c r="G23" s="217">
        <f>IF(G22="Unknown","Unknown",IF(G22="","",G22-G13))</f>
        <v>10.100000000000001</v>
      </c>
      <c r="H23" s="218"/>
      <c r="I23" s="35" t="s">
        <v>36</v>
      </c>
      <c r="J23" s="238" t="s">
        <v>191</v>
      </c>
      <c r="K23" s="239"/>
      <c r="L23" s="3">
        <v>250</v>
      </c>
      <c r="M23" s="36" t="s">
        <v>149</v>
      </c>
      <c r="N23" s="225"/>
      <c r="P23" s="208" t="s">
        <v>215</v>
      </c>
      <c r="Q23" s="209"/>
      <c r="R23" s="209"/>
      <c r="S23" s="209"/>
      <c r="T23" s="209"/>
      <c r="U23" s="209"/>
      <c r="V23" s="209"/>
      <c r="W23" s="209"/>
      <c r="X23" s="210"/>
      <c r="Y23" s="358" t="s">
        <v>210</v>
      </c>
      <c r="Z23" s="359"/>
      <c r="AA23" s="359"/>
      <c r="AB23" s="359"/>
      <c r="AC23" s="359"/>
      <c r="AD23" s="359"/>
      <c r="AE23" s="360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20"/>
      <c r="B24" s="214" t="s">
        <v>192</v>
      </c>
      <c r="C24" s="215"/>
      <c r="D24" s="215"/>
      <c r="E24" s="215"/>
      <c r="F24" s="216"/>
      <c r="G24" s="217">
        <f>IF(G22="Unknown","Unknown",IF(G23="","",G23*0.25+G13))</f>
        <v>26.424999999999997</v>
      </c>
      <c r="H24" s="218"/>
      <c r="I24" s="19" t="s">
        <v>116</v>
      </c>
      <c r="J24" s="219" t="s">
        <v>136</v>
      </c>
      <c r="K24" s="219"/>
      <c r="L24" s="219"/>
      <c r="M24" s="219"/>
      <c r="N24" s="225"/>
      <c r="P24" s="208" t="s">
        <v>216</v>
      </c>
      <c r="Q24" s="209"/>
      <c r="R24" s="209"/>
      <c r="S24" s="209"/>
      <c r="T24" s="209"/>
      <c r="U24" s="209"/>
      <c r="V24" s="209"/>
      <c r="W24" s="209"/>
      <c r="X24" s="210"/>
      <c r="Y24" s="203">
        <f>IF(G14="","",IF(Y23="Middle of the Screen",Y22-(D16/2),IF(Y23="1 ft from the Bottom of the Screen",Y22-1,IF(Y23="2 ft from the Bottom of the Screen",Y22-2,""))))</f>
        <v>31.700000000000003</v>
      </c>
      <c r="Z24" s="204"/>
      <c r="AA24" s="204"/>
      <c r="AB24" s="204"/>
      <c r="AC24" s="205"/>
      <c r="AD24" s="206" t="s">
        <v>116</v>
      </c>
      <c r="AE24" s="207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20"/>
      <c r="B25" s="208" t="s">
        <v>123</v>
      </c>
      <c r="C25" s="209"/>
      <c r="D25" s="209"/>
      <c r="E25" s="209"/>
      <c r="F25" s="210"/>
      <c r="G25" s="203">
        <f>IF(C58="","",C58)</f>
        <v>3.6191571211309577</v>
      </c>
      <c r="H25" s="205"/>
      <c r="I25" s="37" t="s">
        <v>28</v>
      </c>
      <c r="J25" s="324" t="s">
        <v>155</v>
      </c>
      <c r="K25" s="325"/>
      <c r="L25" s="325"/>
      <c r="M25" s="326"/>
      <c r="N25" s="225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20"/>
      <c r="B26" s="208" t="s">
        <v>124</v>
      </c>
      <c r="C26" s="209"/>
      <c r="D26" s="209"/>
      <c r="E26" s="209"/>
      <c r="F26" s="210"/>
      <c r="G26" s="330">
        <f>IF(D58="","",D58)</f>
        <v>180</v>
      </c>
      <c r="H26" s="330"/>
      <c r="I26" s="38" t="s">
        <v>27</v>
      </c>
      <c r="J26" s="324"/>
      <c r="K26" s="325"/>
      <c r="L26" s="325"/>
      <c r="M26" s="326"/>
      <c r="N26" s="225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20"/>
      <c r="B27" s="208" t="s">
        <v>125</v>
      </c>
      <c r="C27" s="209"/>
      <c r="D27" s="209"/>
      <c r="E27" s="209"/>
      <c r="F27" s="210"/>
      <c r="G27" s="331" t="s">
        <v>52</v>
      </c>
      <c r="H27" s="332"/>
      <c r="I27" s="19" t="s">
        <v>221</v>
      </c>
      <c r="J27" s="327"/>
      <c r="K27" s="328"/>
      <c r="L27" s="328"/>
      <c r="M27" s="329"/>
      <c r="N27" s="225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194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6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188" t="s">
        <v>106</v>
      </c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</row>
    <row r="30" spans="1:39" s="41" customFormat="1" ht="9.9499999999999993" customHeight="1" x14ac:dyDescent="0.25">
      <c r="A30" s="200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2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318" t="s">
        <v>80</v>
      </c>
      <c r="M31" s="319"/>
      <c r="N31" s="43"/>
      <c r="P31" s="316" t="s">
        <v>34</v>
      </c>
      <c r="Q31" s="316"/>
      <c r="R31" s="317" t="s">
        <v>57</v>
      </c>
      <c r="S31" s="317"/>
      <c r="T31" s="317" t="s">
        <v>79</v>
      </c>
      <c r="U31" s="317"/>
      <c r="V31" s="311" t="s">
        <v>58</v>
      </c>
      <c r="W31" s="312"/>
      <c r="X31" s="311" t="s">
        <v>58</v>
      </c>
      <c r="Y31" s="312"/>
      <c r="Z31" s="313" t="s">
        <v>81</v>
      </c>
      <c r="AA31" s="314"/>
      <c r="AB31" s="315" t="s">
        <v>113</v>
      </c>
      <c r="AC31" s="315"/>
      <c r="AD31" s="315" t="s">
        <v>182</v>
      </c>
      <c r="AE31" s="315"/>
      <c r="AF31" s="316" t="s">
        <v>154</v>
      </c>
      <c r="AG31" s="316"/>
      <c r="AH31" s="317" t="s">
        <v>101</v>
      </c>
      <c r="AI31" s="317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99" t="s">
        <v>111</v>
      </c>
      <c r="M32" s="30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99" t="s">
        <v>151</v>
      </c>
      <c r="M33" s="300"/>
      <c r="N33" s="43"/>
      <c r="P33" s="307"/>
      <c r="Q33" s="308"/>
      <c r="R33" s="294"/>
      <c r="S33" s="295"/>
      <c r="T33" s="309"/>
      <c r="U33" s="310"/>
      <c r="V33" s="309"/>
      <c r="W33" s="310"/>
      <c r="X33" s="309"/>
      <c r="Y33" s="310"/>
      <c r="Z33" s="309"/>
      <c r="AA33" s="310"/>
      <c r="AB33" s="301"/>
      <c r="AC33" s="301"/>
      <c r="AD33" s="304"/>
      <c r="AE33" s="304"/>
      <c r="AF33" s="307"/>
      <c r="AG33" s="308"/>
      <c r="AH33" s="309"/>
      <c r="AI33" s="310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99"/>
      <c r="M34" s="300"/>
      <c r="N34" s="43"/>
      <c r="P34" s="301">
        <f t="shared" ref="P34:P56" si="1">IF(G34="","",ABS(G34-G33))</f>
        <v>9.9999999999999645E-2</v>
      </c>
      <c r="Q34" s="301"/>
      <c r="R34" s="298">
        <f t="shared" ref="R34:R56" si="2">IF(H34="","",ABS(H34-H33)/AVERAGE(H34,H33))</f>
        <v>0.22222222222222221</v>
      </c>
      <c r="S34" s="298"/>
      <c r="T34" s="304">
        <f t="shared" ref="T34:T56" si="3">IF(I34="","",ABS(I34-I33))</f>
        <v>8.9999999999999858E-2</v>
      </c>
      <c r="U34" s="304"/>
      <c r="V34" s="302">
        <f t="shared" ref="V34:V56" si="4">IF(K34="","",K34)</f>
        <v>750</v>
      </c>
      <c r="W34" s="303"/>
      <c r="X34" s="294">
        <f t="shared" ref="X34:X56" si="5">IF(K34="","",ABS(K34-K33)/AVERAGE(K34,K33))</f>
        <v>0.2857142857142857</v>
      </c>
      <c r="Y34" s="295"/>
      <c r="Z34" s="296">
        <f t="shared" ref="Z34:Z56" si="6">IF(E34="","",E34-$G$13)</f>
        <v>0.39000000000000057</v>
      </c>
      <c r="AA34" s="297"/>
      <c r="AB34" s="298">
        <f>IF($G$23="Unknown","",IF(E34="","",(E34-$G$13)/$G$23))</f>
        <v>3.8613861386138662E-2</v>
      </c>
      <c r="AC34" s="298"/>
      <c r="AD34" s="296">
        <f>IF(E34="",-0.0001,(E33-E34))</f>
        <v>-2.9999999999997584E-2</v>
      </c>
      <c r="AE34" s="297"/>
      <c r="AF34" s="298">
        <f t="shared" ref="AF34:AF56" si="7">IF(F34="","",ABS(F34-F33)/AVERAGE(F34,F33))</f>
        <v>1.2422360248447159E-2</v>
      </c>
      <c r="AG34" s="298"/>
      <c r="AH34" s="298">
        <f>IF(J34="","",ABS(J34-J33)/AVERAGE(J34,J33))</f>
        <v>3.7916757463499748E-2</v>
      </c>
      <c r="AI34" s="298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99"/>
      <c r="M35" s="300"/>
      <c r="N35" s="43"/>
      <c r="P35" s="301">
        <f>IF(G35="","",ABS(G35-G34))</f>
        <v>0.17999999999999972</v>
      </c>
      <c r="Q35" s="301"/>
      <c r="R35" s="298">
        <f t="shared" si="2"/>
        <v>0.18181818181818182</v>
      </c>
      <c r="S35" s="298"/>
      <c r="T35" s="304">
        <f t="shared" si="3"/>
        <v>0.20000000000000018</v>
      </c>
      <c r="U35" s="304"/>
      <c r="V35" s="302">
        <f t="shared" si="4"/>
        <v>600</v>
      </c>
      <c r="W35" s="303"/>
      <c r="X35" s="294">
        <f t="shared" si="5"/>
        <v>0.22222222222222221</v>
      </c>
      <c r="Y35" s="295"/>
      <c r="Z35" s="296">
        <f t="shared" si="6"/>
        <v>0.40000000000000213</v>
      </c>
      <c r="AA35" s="297"/>
      <c r="AB35" s="298">
        <f t="shared" ref="AB35:AB56" si="8">IF($G$23="Unknown","",IF(E35="","",(E35-$G$13)/$G$23))</f>
        <v>3.9603960396039813E-2</v>
      </c>
      <c r="AC35" s="298"/>
      <c r="AD35" s="296">
        <f t="shared" ref="AD35:AD43" si="9">IF(E35="",-0.0001,(E34-E35))</f>
        <v>-1.0000000000001563E-2</v>
      </c>
      <c r="AE35" s="297"/>
      <c r="AF35" s="298">
        <f t="shared" si="7"/>
        <v>1.2578616352201213E-2</v>
      </c>
      <c r="AG35" s="298"/>
      <c r="AH35" s="298">
        <f t="shared" ref="AH35:AH43" si="10">IF(J35="","",ABS(J35-J34)/AVERAGE(J35,J34))</f>
        <v>0.20092886824737224</v>
      </c>
      <c r="AI35" s="298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5"/>
      <c r="M36" s="306"/>
      <c r="N36" s="43"/>
      <c r="P36" s="301">
        <f t="shared" si="1"/>
        <v>0.32000000000000028</v>
      </c>
      <c r="Q36" s="301"/>
      <c r="R36" s="298">
        <f t="shared" si="2"/>
        <v>0.10526315789473684</v>
      </c>
      <c r="S36" s="298"/>
      <c r="T36" s="304">
        <f t="shared" si="3"/>
        <v>1.0999999999999996</v>
      </c>
      <c r="U36" s="304"/>
      <c r="V36" s="302">
        <f t="shared" si="4"/>
        <v>400</v>
      </c>
      <c r="W36" s="303"/>
      <c r="X36" s="294">
        <f t="shared" si="5"/>
        <v>0.4</v>
      </c>
      <c r="Y36" s="295"/>
      <c r="Z36" s="296">
        <f t="shared" si="6"/>
        <v>0.45000000000000284</v>
      </c>
      <c r="AA36" s="297"/>
      <c r="AB36" s="298">
        <f t="shared" si="8"/>
        <v>4.455445544554483E-2</v>
      </c>
      <c r="AC36" s="298"/>
      <c r="AD36" s="296">
        <f t="shared" si="9"/>
        <v>-5.0000000000000711E-2</v>
      </c>
      <c r="AE36" s="297"/>
      <c r="AF36" s="298">
        <f t="shared" si="7"/>
        <v>6.3492063492064394E-3</v>
      </c>
      <c r="AG36" s="298"/>
      <c r="AH36" s="298">
        <f t="shared" si="10"/>
        <v>5.5865921787709494E-2</v>
      </c>
      <c r="AI36" s="298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99"/>
      <c r="M37" s="300"/>
      <c r="N37" s="43"/>
      <c r="P37" s="301">
        <f t="shared" si="1"/>
        <v>0.19000000000000039</v>
      </c>
      <c r="Q37" s="301"/>
      <c r="R37" s="298">
        <f t="shared" si="2"/>
        <v>0.11764705882352941</v>
      </c>
      <c r="S37" s="298"/>
      <c r="T37" s="304">
        <f t="shared" si="3"/>
        <v>0.20000000000000018</v>
      </c>
      <c r="U37" s="304"/>
      <c r="V37" s="302">
        <f t="shared" si="4"/>
        <v>100</v>
      </c>
      <c r="W37" s="303"/>
      <c r="X37" s="294">
        <f t="shared" si="5"/>
        <v>1.2</v>
      </c>
      <c r="Y37" s="295"/>
      <c r="Z37" s="296">
        <f t="shared" si="6"/>
        <v>0.47000000000000242</v>
      </c>
      <c r="AA37" s="297"/>
      <c r="AB37" s="298">
        <f t="shared" si="8"/>
        <v>4.653465346534677E-2</v>
      </c>
      <c r="AC37" s="298"/>
      <c r="AD37" s="296">
        <f t="shared" si="9"/>
        <v>-1.9999999999999574E-2</v>
      </c>
      <c r="AE37" s="297"/>
      <c r="AF37" s="298">
        <f t="shared" si="7"/>
        <v>3.1796502384738132E-3</v>
      </c>
      <c r="AG37" s="298"/>
      <c r="AH37" s="298">
        <f t="shared" si="10"/>
        <v>5.3097345132743362E-2</v>
      </c>
      <c r="AI37" s="298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99"/>
      <c r="M38" s="300"/>
      <c r="N38" s="43"/>
      <c r="P38" s="301">
        <f t="shared" si="1"/>
        <v>0</v>
      </c>
      <c r="Q38" s="301"/>
      <c r="R38" s="298">
        <f t="shared" si="2"/>
        <v>0.2857142857142857</v>
      </c>
      <c r="S38" s="298"/>
      <c r="T38" s="304">
        <f t="shared" si="3"/>
        <v>0.20000000000000018</v>
      </c>
      <c r="U38" s="304"/>
      <c r="V38" s="302">
        <f t="shared" si="4"/>
        <v>70</v>
      </c>
      <c r="W38" s="303"/>
      <c r="X38" s="294">
        <f t="shared" si="5"/>
        <v>0.35294117647058826</v>
      </c>
      <c r="Y38" s="295"/>
      <c r="Z38" s="296">
        <f t="shared" si="6"/>
        <v>0.5</v>
      </c>
      <c r="AA38" s="297"/>
      <c r="AB38" s="298">
        <f t="shared" si="8"/>
        <v>4.95049504950495E-2</v>
      </c>
      <c r="AC38" s="298"/>
      <c r="AD38" s="296">
        <f t="shared" si="9"/>
        <v>-2.9999999999997584E-2</v>
      </c>
      <c r="AE38" s="297"/>
      <c r="AF38" s="298">
        <f t="shared" si="7"/>
        <v>7.0086014654348154E-3</v>
      </c>
      <c r="AG38" s="298"/>
      <c r="AH38" s="298">
        <f t="shared" si="10"/>
        <v>2.4539877300613498E-2</v>
      </c>
      <c r="AI38" s="298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99"/>
      <c r="M39" s="300"/>
      <c r="N39" s="43"/>
      <c r="P39" s="301">
        <f t="shared" si="1"/>
        <v>0</v>
      </c>
      <c r="Q39" s="301"/>
      <c r="R39" s="298">
        <f t="shared" si="2"/>
        <v>0.2857142857142857</v>
      </c>
      <c r="S39" s="298"/>
      <c r="T39" s="304">
        <f t="shared" si="3"/>
        <v>0.19999999999999929</v>
      </c>
      <c r="U39" s="304"/>
      <c r="V39" s="302">
        <f t="shared" si="4"/>
        <v>20</v>
      </c>
      <c r="W39" s="303"/>
      <c r="X39" s="294">
        <f t="shared" si="5"/>
        <v>1.1111111111111112</v>
      </c>
      <c r="Y39" s="295"/>
      <c r="Z39" s="296">
        <f t="shared" si="6"/>
        <v>0.53000000000000114</v>
      </c>
      <c r="AA39" s="297"/>
      <c r="AB39" s="298">
        <f t="shared" si="8"/>
        <v>5.2475247524752577E-2</v>
      </c>
      <c r="AC39" s="298"/>
      <c r="AD39" s="296">
        <f t="shared" si="9"/>
        <v>-3.0000000000001137E-2</v>
      </c>
      <c r="AE39" s="297"/>
      <c r="AF39" s="298">
        <f t="shared" si="7"/>
        <v>6.414368184733895E-3</v>
      </c>
      <c r="AG39" s="298"/>
      <c r="AH39" s="298">
        <f t="shared" si="10"/>
        <v>1.8461538461538463E-2</v>
      </c>
      <c r="AI39" s="298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99"/>
      <c r="M40" s="300"/>
      <c r="N40" s="43"/>
      <c r="P40" s="301">
        <f t="shared" si="1"/>
        <v>0</v>
      </c>
      <c r="Q40" s="301"/>
      <c r="R40" s="298">
        <f t="shared" si="2"/>
        <v>0.13523131672597871</v>
      </c>
      <c r="S40" s="298"/>
      <c r="T40" s="304">
        <f t="shared" si="3"/>
        <v>0.10000000000000053</v>
      </c>
      <c r="U40" s="304"/>
      <c r="V40" s="302">
        <f t="shared" si="4"/>
        <v>9.6</v>
      </c>
      <c r="W40" s="303"/>
      <c r="X40" s="294">
        <f t="shared" si="5"/>
        <v>0.70270270270270274</v>
      </c>
      <c r="Y40" s="295"/>
      <c r="Z40" s="296">
        <f t="shared" si="6"/>
        <v>0.52000000000000313</v>
      </c>
      <c r="AA40" s="297"/>
      <c r="AB40" s="298">
        <f t="shared" si="8"/>
        <v>5.1485148514851788E-2</v>
      </c>
      <c r="AC40" s="298"/>
      <c r="AD40" s="296">
        <f t="shared" si="9"/>
        <v>9.9999999999980105E-3</v>
      </c>
      <c r="AE40" s="297"/>
      <c r="AF40" s="298">
        <f>IF(F40="","",ABS(F40-F39)/AVERAGE(F40,F39))</f>
        <v>1.5564202334630248E-2</v>
      </c>
      <c r="AG40" s="298"/>
      <c r="AH40" s="298">
        <f t="shared" si="10"/>
        <v>0</v>
      </c>
      <c r="AI40" s="298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99"/>
      <c r="M41" s="300"/>
      <c r="N41" s="43"/>
      <c r="P41" s="301">
        <f t="shared" si="1"/>
        <v>0</v>
      </c>
      <c r="Q41" s="301"/>
      <c r="R41" s="298">
        <f t="shared" si="2"/>
        <v>0</v>
      </c>
      <c r="S41" s="298"/>
      <c r="T41" s="304">
        <f t="shared" si="3"/>
        <v>9.9999999999999645E-2</v>
      </c>
      <c r="U41" s="304"/>
      <c r="V41" s="302">
        <f t="shared" si="4"/>
        <v>9.9</v>
      </c>
      <c r="W41" s="303"/>
      <c r="X41" s="294">
        <f t="shared" si="5"/>
        <v>3.0769230769230844E-2</v>
      </c>
      <c r="Y41" s="295"/>
      <c r="Z41" s="296">
        <f t="shared" si="6"/>
        <v>0.51000000000000156</v>
      </c>
      <c r="AA41" s="297"/>
      <c r="AB41" s="298">
        <f t="shared" si="8"/>
        <v>5.0495049504950644E-2</v>
      </c>
      <c r="AC41" s="298"/>
      <c r="AD41" s="296">
        <f t="shared" si="9"/>
        <v>1.0000000000001563E-2</v>
      </c>
      <c r="AE41" s="297"/>
      <c r="AF41" s="298">
        <f t="shared" si="7"/>
        <v>3.273322422258639E-3</v>
      </c>
      <c r="AG41" s="298"/>
      <c r="AH41" s="298">
        <f t="shared" si="10"/>
        <v>0</v>
      </c>
      <c r="AI41" s="298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99"/>
      <c r="M42" s="300"/>
      <c r="N42" s="43"/>
      <c r="P42" s="301">
        <f t="shared" si="1"/>
        <v>0</v>
      </c>
      <c r="Q42" s="301"/>
      <c r="R42" s="298">
        <f t="shared" si="2"/>
        <v>0</v>
      </c>
      <c r="S42" s="298"/>
      <c r="T42" s="304">
        <f t="shared" si="3"/>
        <v>0.10000000000000053</v>
      </c>
      <c r="U42" s="304"/>
      <c r="V42" s="302">
        <f t="shared" si="4"/>
        <v>8.99</v>
      </c>
      <c r="W42" s="303"/>
      <c r="X42" s="294">
        <f t="shared" si="5"/>
        <v>9.6347273689782964E-2</v>
      </c>
      <c r="Y42" s="295"/>
      <c r="Z42" s="296">
        <f t="shared" si="6"/>
        <v>0.5</v>
      </c>
      <c r="AA42" s="297"/>
      <c r="AB42" s="298">
        <f t="shared" si="8"/>
        <v>4.95049504950495E-2</v>
      </c>
      <c r="AC42" s="298"/>
      <c r="AD42" s="296">
        <f t="shared" si="9"/>
        <v>1.0000000000001563E-2</v>
      </c>
      <c r="AE42" s="297"/>
      <c r="AF42" s="298">
        <f t="shared" si="7"/>
        <v>6.5595277140044516E-4</v>
      </c>
      <c r="AG42" s="298"/>
      <c r="AH42" s="298">
        <f t="shared" si="10"/>
        <v>0</v>
      </c>
      <c r="AI42" s="298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99" t="s">
        <v>112</v>
      </c>
      <c r="M43" s="300"/>
      <c r="N43" s="43"/>
      <c r="P43" s="301">
        <f t="shared" si="1"/>
        <v>0</v>
      </c>
      <c r="Q43" s="301"/>
      <c r="R43" s="298">
        <f t="shared" si="2"/>
        <v>3.3635187580853744E-2</v>
      </c>
      <c r="S43" s="298"/>
      <c r="T43" s="304">
        <f t="shared" si="3"/>
        <v>0</v>
      </c>
      <c r="U43" s="304"/>
      <c r="V43" s="302">
        <f t="shared" si="4"/>
        <v>8.82</v>
      </c>
      <c r="W43" s="303"/>
      <c r="X43" s="294">
        <f t="shared" si="5"/>
        <v>1.9090398652442438E-2</v>
      </c>
      <c r="Y43" s="295"/>
      <c r="Z43" s="296">
        <f t="shared" si="6"/>
        <v>0.10000000000000142</v>
      </c>
      <c r="AA43" s="297"/>
      <c r="AB43" s="298">
        <f t="shared" si="8"/>
        <v>9.9009900990100399E-3</v>
      </c>
      <c r="AC43" s="298"/>
      <c r="AD43" s="296">
        <f t="shared" si="9"/>
        <v>0.39999999999999858</v>
      </c>
      <c r="AE43" s="297"/>
      <c r="AF43" s="298">
        <f t="shared" si="7"/>
        <v>6.5638332786345835E-4</v>
      </c>
      <c r="AG43" s="298"/>
      <c r="AH43" s="298">
        <f t="shared" si="10"/>
        <v>0</v>
      </c>
      <c r="AI43" s="298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99"/>
      <c r="M44" s="300"/>
      <c r="N44" s="43"/>
      <c r="P44" s="301" t="str">
        <f t="shared" si="1"/>
        <v/>
      </c>
      <c r="Q44" s="301"/>
      <c r="R44" s="298" t="str">
        <f t="shared" si="2"/>
        <v/>
      </c>
      <c r="S44" s="298"/>
      <c r="T44" s="301" t="str">
        <f t="shared" si="3"/>
        <v/>
      </c>
      <c r="U44" s="301"/>
      <c r="V44" s="302" t="str">
        <f t="shared" si="4"/>
        <v/>
      </c>
      <c r="W44" s="303"/>
      <c r="X44" s="294" t="str">
        <f t="shared" si="5"/>
        <v/>
      </c>
      <c r="Y44" s="295"/>
      <c r="Z44" s="296" t="str">
        <f t="shared" si="6"/>
        <v/>
      </c>
      <c r="AA44" s="297"/>
      <c r="AB44" s="298" t="str">
        <f t="shared" si="8"/>
        <v/>
      </c>
      <c r="AC44" s="298"/>
      <c r="AD44" s="296">
        <f>IF(E44="",-0.0001,(E43-E44))</f>
        <v>-1E-4</v>
      </c>
      <c r="AE44" s="297"/>
      <c r="AF44" s="294" t="str">
        <f t="shared" si="7"/>
        <v/>
      </c>
      <c r="AG44" s="295"/>
      <c r="AH44" s="298" t="str">
        <f t="shared" ref="AH44:AH56" si="11">IF(J44="","",ABS(J44-J43)/AVERAGE(J44,J43))</f>
        <v/>
      </c>
      <c r="AI44" s="298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99"/>
      <c r="M45" s="300"/>
      <c r="N45" s="43"/>
      <c r="P45" s="301" t="str">
        <f t="shared" si="1"/>
        <v/>
      </c>
      <c r="Q45" s="301"/>
      <c r="R45" s="298" t="str">
        <f t="shared" si="2"/>
        <v/>
      </c>
      <c r="S45" s="298"/>
      <c r="T45" s="301" t="str">
        <f t="shared" si="3"/>
        <v/>
      </c>
      <c r="U45" s="301"/>
      <c r="V45" s="302" t="str">
        <f t="shared" si="4"/>
        <v/>
      </c>
      <c r="W45" s="303"/>
      <c r="X45" s="294" t="str">
        <f t="shared" si="5"/>
        <v/>
      </c>
      <c r="Y45" s="295"/>
      <c r="Z45" s="296" t="str">
        <f t="shared" si="6"/>
        <v/>
      </c>
      <c r="AA45" s="297"/>
      <c r="AB45" s="298" t="str">
        <f t="shared" si="8"/>
        <v/>
      </c>
      <c r="AC45" s="298"/>
      <c r="AD45" s="296">
        <f t="shared" ref="AD45:AD56" si="12">IF(E45="",-0.0001,(E44-E45))</f>
        <v>-1E-4</v>
      </c>
      <c r="AE45" s="297"/>
      <c r="AF45" s="294" t="str">
        <f t="shared" si="7"/>
        <v/>
      </c>
      <c r="AG45" s="295"/>
      <c r="AH45" s="298" t="str">
        <f t="shared" si="11"/>
        <v/>
      </c>
      <c r="AI45" s="298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99"/>
      <c r="M46" s="300"/>
      <c r="N46" s="43"/>
      <c r="P46" s="301" t="str">
        <f t="shared" si="1"/>
        <v/>
      </c>
      <c r="Q46" s="301"/>
      <c r="R46" s="298" t="str">
        <f t="shared" si="2"/>
        <v/>
      </c>
      <c r="S46" s="298"/>
      <c r="T46" s="301" t="str">
        <f t="shared" si="3"/>
        <v/>
      </c>
      <c r="U46" s="301"/>
      <c r="V46" s="302" t="str">
        <f t="shared" si="4"/>
        <v/>
      </c>
      <c r="W46" s="303"/>
      <c r="X46" s="294" t="str">
        <f t="shared" si="5"/>
        <v/>
      </c>
      <c r="Y46" s="295"/>
      <c r="Z46" s="296" t="str">
        <f t="shared" si="6"/>
        <v/>
      </c>
      <c r="AA46" s="297"/>
      <c r="AB46" s="298" t="str">
        <f t="shared" si="8"/>
        <v/>
      </c>
      <c r="AC46" s="298"/>
      <c r="AD46" s="296">
        <f t="shared" si="12"/>
        <v>-1E-4</v>
      </c>
      <c r="AE46" s="297"/>
      <c r="AF46" s="298" t="str">
        <f t="shared" si="7"/>
        <v/>
      </c>
      <c r="AG46" s="298"/>
      <c r="AH46" s="298" t="str">
        <f t="shared" si="11"/>
        <v/>
      </c>
      <c r="AI46" s="298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99"/>
      <c r="M47" s="300"/>
      <c r="N47" s="43"/>
      <c r="P47" s="301" t="str">
        <f t="shared" si="1"/>
        <v/>
      </c>
      <c r="Q47" s="301"/>
      <c r="R47" s="298" t="str">
        <f t="shared" si="2"/>
        <v/>
      </c>
      <c r="S47" s="298"/>
      <c r="T47" s="301" t="str">
        <f t="shared" si="3"/>
        <v/>
      </c>
      <c r="U47" s="301"/>
      <c r="V47" s="302" t="str">
        <f t="shared" si="4"/>
        <v/>
      </c>
      <c r="W47" s="303"/>
      <c r="X47" s="294" t="str">
        <f t="shared" si="5"/>
        <v/>
      </c>
      <c r="Y47" s="295"/>
      <c r="Z47" s="296" t="str">
        <f t="shared" si="6"/>
        <v/>
      </c>
      <c r="AA47" s="297"/>
      <c r="AB47" s="298" t="str">
        <f t="shared" si="8"/>
        <v/>
      </c>
      <c r="AC47" s="298"/>
      <c r="AD47" s="296">
        <f t="shared" si="12"/>
        <v>-1E-4</v>
      </c>
      <c r="AE47" s="297"/>
      <c r="AF47" s="298" t="str">
        <f t="shared" si="7"/>
        <v/>
      </c>
      <c r="AG47" s="298"/>
      <c r="AH47" s="298" t="str">
        <f t="shared" si="11"/>
        <v/>
      </c>
      <c r="AI47" s="298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99"/>
      <c r="M48" s="300"/>
      <c r="N48" s="43"/>
      <c r="P48" s="301" t="str">
        <f t="shared" si="1"/>
        <v/>
      </c>
      <c r="Q48" s="301"/>
      <c r="R48" s="298" t="str">
        <f t="shared" si="2"/>
        <v/>
      </c>
      <c r="S48" s="298"/>
      <c r="T48" s="301" t="str">
        <f t="shared" si="3"/>
        <v/>
      </c>
      <c r="U48" s="301"/>
      <c r="V48" s="302" t="str">
        <f t="shared" si="4"/>
        <v/>
      </c>
      <c r="W48" s="303"/>
      <c r="X48" s="294" t="str">
        <f t="shared" si="5"/>
        <v/>
      </c>
      <c r="Y48" s="295"/>
      <c r="Z48" s="296" t="str">
        <f t="shared" si="6"/>
        <v/>
      </c>
      <c r="AA48" s="297"/>
      <c r="AB48" s="298" t="str">
        <f t="shared" si="8"/>
        <v/>
      </c>
      <c r="AC48" s="298"/>
      <c r="AD48" s="296">
        <f t="shared" si="12"/>
        <v>-1E-4</v>
      </c>
      <c r="AE48" s="297"/>
      <c r="AF48" s="298" t="str">
        <f t="shared" si="7"/>
        <v/>
      </c>
      <c r="AG48" s="298"/>
      <c r="AH48" s="298" t="str">
        <f t="shared" si="11"/>
        <v/>
      </c>
      <c r="AI48" s="298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99"/>
      <c r="M49" s="300"/>
      <c r="N49" s="43"/>
      <c r="P49" s="301" t="str">
        <f t="shared" si="1"/>
        <v/>
      </c>
      <c r="Q49" s="301"/>
      <c r="R49" s="298" t="str">
        <f t="shared" si="2"/>
        <v/>
      </c>
      <c r="S49" s="298"/>
      <c r="T49" s="301" t="str">
        <f t="shared" si="3"/>
        <v/>
      </c>
      <c r="U49" s="301"/>
      <c r="V49" s="302" t="str">
        <f t="shared" si="4"/>
        <v/>
      </c>
      <c r="W49" s="303"/>
      <c r="X49" s="294" t="str">
        <f t="shared" si="5"/>
        <v/>
      </c>
      <c r="Y49" s="295"/>
      <c r="Z49" s="296" t="str">
        <f t="shared" si="6"/>
        <v/>
      </c>
      <c r="AA49" s="297"/>
      <c r="AB49" s="298" t="str">
        <f t="shared" si="8"/>
        <v/>
      </c>
      <c r="AC49" s="298"/>
      <c r="AD49" s="296">
        <f t="shared" si="12"/>
        <v>-1E-4</v>
      </c>
      <c r="AE49" s="297"/>
      <c r="AF49" s="298" t="str">
        <f t="shared" si="7"/>
        <v/>
      </c>
      <c r="AG49" s="298"/>
      <c r="AH49" s="298" t="str">
        <f t="shared" si="11"/>
        <v/>
      </c>
      <c r="AI49" s="298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99"/>
      <c r="M50" s="300"/>
      <c r="N50" s="43"/>
      <c r="P50" s="301" t="str">
        <f t="shared" si="1"/>
        <v/>
      </c>
      <c r="Q50" s="301"/>
      <c r="R50" s="298" t="str">
        <f t="shared" si="2"/>
        <v/>
      </c>
      <c r="S50" s="298"/>
      <c r="T50" s="301" t="str">
        <f t="shared" si="3"/>
        <v/>
      </c>
      <c r="U50" s="301"/>
      <c r="V50" s="302" t="str">
        <f t="shared" si="4"/>
        <v/>
      </c>
      <c r="W50" s="303"/>
      <c r="X50" s="294" t="str">
        <f t="shared" si="5"/>
        <v/>
      </c>
      <c r="Y50" s="295"/>
      <c r="Z50" s="296" t="str">
        <f t="shared" si="6"/>
        <v/>
      </c>
      <c r="AA50" s="297"/>
      <c r="AB50" s="298" t="str">
        <f t="shared" si="8"/>
        <v/>
      </c>
      <c r="AC50" s="298"/>
      <c r="AD50" s="296">
        <f t="shared" si="12"/>
        <v>-1E-4</v>
      </c>
      <c r="AE50" s="297"/>
      <c r="AF50" s="298" t="str">
        <f t="shared" si="7"/>
        <v/>
      </c>
      <c r="AG50" s="298"/>
      <c r="AH50" s="298" t="str">
        <f t="shared" si="11"/>
        <v/>
      </c>
      <c r="AI50" s="298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99"/>
      <c r="M51" s="300"/>
      <c r="N51" s="43"/>
      <c r="P51" s="301" t="str">
        <f t="shared" si="1"/>
        <v/>
      </c>
      <c r="Q51" s="301"/>
      <c r="R51" s="298" t="str">
        <f t="shared" si="2"/>
        <v/>
      </c>
      <c r="S51" s="298"/>
      <c r="T51" s="301" t="str">
        <f t="shared" si="3"/>
        <v/>
      </c>
      <c r="U51" s="301"/>
      <c r="V51" s="302" t="str">
        <f t="shared" si="4"/>
        <v/>
      </c>
      <c r="W51" s="303"/>
      <c r="X51" s="294" t="str">
        <f t="shared" si="5"/>
        <v/>
      </c>
      <c r="Y51" s="295"/>
      <c r="Z51" s="296" t="str">
        <f t="shared" si="6"/>
        <v/>
      </c>
      <c r="AA51" s="297"/>
      <c r="AB51" s="298" t="str">
        <f t="shared" si="8"/>
        <v/>
      </c>
      <c r="AC51" s="298"/>
      <c r="AD51" s="296">
        <f t="shared" si="12"/>
        <v>-1E-4</v>
      </c>
      <c r="AE51" s="297"/>
      <c r="AF51" s="298" t="str">
        <f t="shared" si="7"/>
        <v/>
      </c>
      <c r="AG51" s="298"/>
      <c r="AH51" s="298" t="str">
        <f t="shared" si="11"/>
        <v/>
      </c>
      <c r="AI51" s="298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99"/>
      <c r="M52" s="300"/>
      <c r="N52" s="43"/>
      <c r="P52" s="301" t="str">
        <f t="shared" si="1"/>
        <v/>
      </c>
      <c r="Q52" s="301"/>
      <c r="R52" s="298" t="str">
        <f t="shared" si="2"/>
        <v/>
      </c>
      <c r="S52" s="298"/>
      <c r="T52" s="301" t="str">
        <f t="shared" si="3"/>
        <v/>
      </c>
      <c r="U52" s="301"/>
      <c r="V52" s="302" t="str">
        <f t="shared" si="4"/>
        <v/>
      </c>
      <c r="W52" s="303"/>
      <c r="X52" s="294" t="str">
        <f t="shared" si="5"/>
        <v/>
      </c>
      <c r="Y52" s="295"/>
      <c r="Z52" s="296" t="str">
        <f t="shared" si="6"/>
        <v/>
      </c>
      <c r="AA52" s="297"/>
      <c r="AB52" s="298" t="str">
        <f t="shared" si="8"/>
        <v/>
      </c>
      <c r="AC52" s="298"/>
      <c r="AD52" s="296">
        <f t="shared" si="12"/>
        <v>-1E-4</v>
      </c>
      <c r="AE52" s="297"/>
      <c r="AF52" s="298" t="str">
        <f t="shared" si="7"/>
        <v/>
      </c>
      <c r="AG52" s="298"/>
      <c r="AH52" s="298" t="str">
        <f t="shared" si="11"/>
        <v/>
      </c>
      <c r="AI52" s="298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99"/>
      <c r="M53" s="300"/>
      <c r="N53" s="43"/>
      <c r="P53" s="301" t="str">
        <f t="shared" si="1"/>
        <v/>
      </c>
      <c r="Q53" s="301"/>
      <c r="R53" s="298" t="str">
        <f t="shared" si="2"/>
        <v/>
      </c>
      <c r="S53" s="298"/>
      <c r="T53" s="301" t="str">
        <f t="shared" si="3"/>
        <v/>
      </c>
      <c r="U53" s="301"/>
      <c r="V53" s="302" t="str">
        <f t="shared" si="4"/>
        <v/>
      </c>
      <c r="W53" s="303"/>
      <c r="X53" s="294" t="str">
        <f t="shared" si="5"/>
        <v/>
      </c>
      <c r="Y53" s="295"/>
      <c r="Z53" s="296" t="str">
        <f t="shared" si="6"/>
        <v/>
      </c>
      <c r="AA53" s="297"/>
      <c r="AB53" s="298" t="str">
        <f t="shared" si="8"/>
        <v/>
      </c>
      <c r="AC53" s="298"/>
      <c r="AD53" s="296">
        <f t="shared" si="12"/>
        <v>-1E-4</v>
      </c>
      <c r="AE53" s="297"/>
      <c r="AF53" s="298" t="str">
        <f t="shared" si="7"/>
        <v/>
      </c>
      <c r="AG53" s="298"/>
      <c r="AH53" s="298" t="str">
        <f t="shared" si="11"/>
        <v/>
      </c>
      <c r="AI53" s="298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99"/>
      <c r="M54" s="300"/>
      <c r="N54" s="43"/>
      <c r="P54" s="301" t="str">
        <f t="shared" si="1"/>
        <v/>
      </c>
      <c r="Q54" s="301"/>
      <c r="R54" s="298" t="str">
        <f t="shared" si="2"/>
        <v/>
      </c>
      <c r="S54" s="298"/>
      <c r="T54" s="301" t="str">
        <f t="shared" si="3"/>
        <v/>
      </c>
      <c r="U54" s="301"/>
      <c r="V54" s="302" t="str">
        <f t="shared" si="4"/>
        <v/>
      </c>
      <c r="W54" s="303"/>
      <c r="X54" s="294" t="str">
        <f t="shared" si="5"/>
        <v/>
      </c>
      <c r="Y54" s="295"/>
      <c r="Z54" s="296" t="str">
        <f t="shared" si="6"/>
        <v/>
      </c>
      <c r="AA54" s="297"/>
      <c r="AB54" s="298" t="str">
        <f t="shared" si="8"/>
        <v/>
      </c>
      <c r="AC54" s="298"/>
      <c r="AD54" s="296">
        <f t="shared" si="12"/>
        <v>-1E-4</v>
      </c>
      <c r="AE54" s="297"/>
      <c r="AF54" s="298" t="str">
        <f t="shared" si="7"/>
        <v/>
      </c>
      <c r="AG54" s="298"/>
      <c r="AH54" s="298" t="str">
        <f t="shared" si="11"/>
        <v/>
      </c>
      <c r="AI54" s="298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99"/>
      <c r="M55" s="300"/>
      <c r="N55" s="43"/>
      <c r="P55" s="301" t="str">
        <f t="shared" si="1"/>
        <v/>
      </c>
      <c r="Q55" s="301"/>
      <c r="R55" s="298" t="str">
        <f t="shared" si="2"/>
        <v/>
      </c>
      <c r="S55" s="298"/>
      <c r="T55" s="301" t="str">
        <f t="shared" si="3"/>
        <v/>
      </c>
      <c r="U55" s="301"/>
      <c r="V55" s="302" t="str">
        <f t="shared" si="4"/>
        <v/>
      </c>
      <c r="W55" s="303"/>
      <c r="X55" s="294" t="str">
        <f t="shared" si="5"/>
        <v/>
      </c>
      <c r="Y55" s="295"/>
      <c r="Z55" s="296" t="str">
        <f t="shared" si="6"/>
        <v/>
      </c>
      <c r="AA55" s="297"/>
      <c r="AB55" s="298" t="str">
        <f t="shared" si="8"/>
        <v/>
      </c>
      <c r="AC55" s="298"/>
      <c r="AD55" s="296">
        <f t="shared" si="12"/>
        <v>-1E-4</v>
      </c>
      <c r="AE55" s="297"/>
      <c r="AF55" s="298" t="str">
        <f t="shared" si="7"/>
        <v/>
      </c>
      <c r="AG55" s="298"/>
      <c r="AH55" s="298" t="str">
        <f t="shared" si="11"/>
        <v/>
      </c>
      <c r="AI55" s="298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99"/>
      <c r="M56" s="300"/>
      <c r="N56" s="43"/>
      <c r="P56" s="301" t="str">
        <f t="shared" si="1"/>
        <v/>
      </c>
      <c r="Q56" s="301"/>
      <c r="R56" s="298" t="str">
        <f t="shared" si="2"/>
        <v/>
      </c>
      <c r="S56" s="298"/>
      <c r="T56" s="301" t="str">
        <f t="shared" si="3"/>
        <v/>
      </c>
      <c r="U56" s="301"/>
      <c r="V56" s="302" t="str">
        <f t="shared" si="4"/>
        <v/>
      </c>
      <c r="W56" s="303"/>
      <c r="X56" s="294" t="str">
        <f t="shared" si="5"/>
        <v/>
      </c>
      <c r="Y56" s="295"/>
      <c r="Z56" s="296" t="str">
        <f t="shared" si="6"/>
        <v/>
      </c>
      <c r="AA56" s="297"/>
      <c r="AB56" s="298" t="str">
        <f t="shared" si="8"/>
        <v/>
      </c>
      <c r="AC56" s="298"/>
      <c r="AD56" s="296">
        <f t="shared" si="12"/>
        <v>-1E-4</v>
      </c>
      <c r="AE56" s="297"/>
      <c r="AF56" s="298" t="str">
        <f t="shared" si="7"/>
        <v/>
      </c>
      <c r="AG56" s="298"/>
      <c r="AH56" s="298" t="str">
        <f t="shared" si="11"/>
        <v/>
      </c>
      <c r="AI56" s="298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291" t="s">
        <v>199</v>
      </c>
      <c r="M58" s="292"/>
      <c r="N58" s="65"/>
      <c r="P58" s="66" t="s">
        <v>219</v>
      </c>
      <c r="R58" s="66"/>
      <c r="T58" s="66"/>
    </row>
    <row r="59" spans="1:81" ht="6" customHeight="1" x14ac:dyDescent="0.25">
      <c r="A59" s="67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68"/>
    </row>
    <row r="60" spans="1:81" s="18" customFormat="1" ht="16.5" customHeight="1" x14ac:dyDescent="0.25">
      <c r="A60" s="69"/>
      <c r="B60" s="70"/>
      <c r="C60" s="115" t="s">
        <v>67</v>
      </c>
      <c r="D60" s="229" t="s">
        <v>25</v>
      </c>
      <c r="E60" s="229"/>
      <c r="F60" s="266" t="s">
        <v>66</v>
      </c>
      <c r="G60" s="267"/>
      <c r="H60" s="268"/>
      <c r="I60" s="12">
        <v>1105</v>
      </c>
      <c r="J60" s="269" t="s">
        <v>107</v>
      </c>
      <c r="K60" s="270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271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</row>
    <row r="62" spans="1:81" s="18" customFormat="1" ht="12.75" customHeight="1" x14ac:dyDescent="0.25">
      <c r="A62" s="197" t="s">
        <v>33</v>
      </c>
      <c r="B62" s="198"/>
      <c r="C62" s="198"/>
      <c r="D62" s="198"/>
      <c r="E62" s="198"/>
      <c r="F62" s="198"/>
      <c r="G62" s="198"/>
      <c r="H62" s="198"/>
      <c r="I62" s="198"/>
      <c r="J62" s="274"/>
      <c r="K62" s="274"/>
      <c r="L62" s="274"/>
      <c r="M62" s="274"/>
      <c r="N62" s="199"/>
      <c r="Q62" s="29"/>
      <c r="S62" s="29"/>
      <c r="T62" s="29"/>
    </row>
    <row r="63" spans="1:81" ht="9.9499999999999993" customHeight="1" thickBot="1" x14ac:dyDescent="0.3">
      <c r="A63" s="200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2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275"/>
      <c r="B64" s="280" t="s">
        <v>32</v>
      </c>
      <c r="C64" s="281"/>
      <c r="D64" s="124" t="s">
        <v>102</v>
      </c>
      <c r="E64" s="124" t="s">
        <v>103</v>
      </c>
      <c r="F64" s="282" t="s">
        <v>122</v>
      </c>
      <c r="G64" s="283"/>
      <c r="H64" s="280" t="s">
        <v>32</v>
      </c>
      <c r="I64" s="281"/>
      <c r="J64" s="124" t="s">
        <v>102</v>
      </c>
      <c r="K64" s="124" t="s">
        <v>103</v>
      </c>
      <c r="L64" s="282" t="s">
        <v>122</v>
      </c>
      <c r="M64" s="283"/>
      <c r="N64" s="225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265" t="s">
        <v>32</v>
      </c>
      <c r="BR64" s="265"/>
      <c r="BS64" s="265"/>
      <c r="BT64" s="265"/>
      <c r="BU64" s="265"/>
      <c r="BV64" s="265"/>
      <c r="BW64" s="265"/>
      <c r="BX64" s="288" t="s">
        <v>31</v>
      </c>
      <c r="BY64" s="289"/>
      <c r="BZ64" s="290"/>
      <c r="CA64" s="265" t="s">
        <v>30</v>
      </c>
      <c r="CB64" s="265"/>
      <c r="CC64" s="265"/>
    </row>
    <row r="65" spans="1:81" ht="15.75" customHeight="1" x14ac:dyDescent="0.25">
      <c r="A65" s="275"/>
      <c r="B65" s="276" t="s">
        <v>186</v>
      </c>
      <c r="C65" s="222"/>
      <c r="D65" s="100">
        <v>3</v>
      </c>
      <c r="E65" s="100" t="s">
        <v>159</v>
      </c>
      <c r="F65" s="229" t="s">
        <v>60</v>
      </c>
      <c r="G65" s="277"/>
      <c r="H65" s="276" t="s">
        <v>16</v>
      </c>
      <c r="I65" s="222"/>
      <c r="J65" s="100">
        <v>3</v>
      </c>
      <c r="K65" s="100" t="s">
        <v>156</v>
      </c>
      <c r="L65" s="229" t="s">
        <v>13</v>
      </c>
      <c r="M65" s="277"/>
      <c r="N65" s="225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233" t="s">
        <v>86</v>
      </c>
      <c r="BR65" s="233"/>
      <c r="BS65" s="233"/>
      <c r="BT65" s="233"/>
      <c r="BU65" s="233"/>
      <c r="BV65" s="233"/>
      <c r="BW65" s="233"/>
      <c r="BX65" s="77" t="s">
        <v>21</v>
      </c>
      <c r="BY65" s="278" t="s">
        <v>11</v>
      </c>
      <c r="BZ65" s="279"/>
      <c r="CA65" s="233" t="s">
        <v>19</v>
      </c>
      <c r="CB65" s="233"/>
      <c r="CC65" s="233"/>
    </row>
    <row r="66" spans="1:81" ht="15" customHeight="1" x14ac:dyDescent="0.25">
      <c r="A66" s="275"/>
      <c r="B66" s="276" t="s">
        <v>167</v>
      </c>
      <c r="C66" s="222"/>
      <c r="D66" s="100">
        <v>1</v>
      </c>
      <c r="E66" s="100" t="s">
        <v>134</v>
      </c>
      <c r="F66" s="229" t="s">
        <v>104</v>
      </c>
      <c r="G66" s="277"/>
      <c r="H66" s="276" t="s">
        <v>3</v>
      </c>
      <c r="I66" s="222"/>
      <c r="J66" s="100">
        <v>3</v>
      </c>
      <c r="K66" s="100" t="s">
        <v>135</v>
      </c>
      <c r="L66" s="229" t="s">
        <v>13</v>
      </c>
      <c r="M66" s="277"/>
      <c r="N66" s="225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233" t="s">
        <v>87</v>
      </c>
      <c r="BR66" s="233"/>
      <c r="BS66" s="233"/>
      <c r="BT66" s="233"/>
      <c r="BU66" s="233"/>
      <c r="BV66" s="233"/>
      <c r="BW66" s="233"/>
      <c r="BX66" s="77" t="s">
        <v>21</v>
      </c>
      <c r="BY66" s="278" t="s">
        <v>7</v>
      </c>
      <c r="BZ66" s="279"/>
      <c r="CA66" s="233" t="s">
        <v>19</v>
      </c>
      <c r="CB66" s="233"/>
      <c r="CC66" s="233"/>
    </row>
    <row r="67" spans="1:81" ht="15" customHeight="1" x14ac:dyDescent="0.25">
      <c r="A67" s="275"/>
      <c r="B67" s="276" t="s">
        <v>170</v>
      </c>
      <c r="C67" s="222"/>
      <c r="D67" s="100">
        <v>3</v>
      </c>
      <c r="E67" s="100" t="s">
        <v>133</v>
      </c>
      <c r="F67" s="229" t="s">
        <v>13</v>
      </c>
      <c r="G67" s="277"/>
      <c r="H67" s="276" t="s">
        <v>165</v>
      </c>
      <c r="I67" s="222"/>
      <c r="J67" s="100">
        <v>1</v>
      </c>
      <c r="K67" s="100" t="s">
        <v>135</v>
      </c>
      <c r="L67" s="229" t="s">
        <v>74</v>
      </c>
      <c r="M67" s="277"/>
      <c r="N67" s="225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284" t="s">
        <v>88</v>
      </c>
      <c r="BR67" s="285"/>
      <c r="BS67" s="285"/>
      <c r="BT67" s="285"/>
      <c r="BU67" s="285"/>
      <c r="BV67" s="285"/>
      <c r="BW67" s="286"/>
      <c r="BX67" s="77" t="s">
        <v>17</v>
      </c>
      <c r="BY67" s="287" t="s">
        <v>7</v>
      </c>
      <c r="BZ67" s="278"/>
      <c r="CA67" s="233" t="s">
        <v>19</v>
      </c>
      <c r="CB67" s="233"/>
      <c r="CC67" s="233"/>
    </row>
    <row r="68" spans="1:81" ht="15" customHeight="1" x14ac:dyDescent="0.25">
      <c r="A68" s="275"/>
      <c r="B68" s="257"/>
      <c r="C68" s="258"/>
      <c r="D68" s="9"/>
      <c r="E68" s="9"/>
      <c r="F68" s="259"/>
      <c r="G68" s="260"/>
      <c r="H68" s="261"/>
      <c r="I68" s="262"/>
      <c r="J68" s="96"/>
      <c r="K68" s="96"/>
      <c r="L68" s="263"/>
      <c r="M68" s="264"/>
      <c r="N68" s="225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275"/>
      <c r="B69" s="247"/>
      <c r="C69" s="248"/>
      <c r="D69" s="10"/>
      <c r="E69" s="117"/>
      <c r="F69" s="249"/>
      <c r="G69" s="250"/>
      <c r="H69" s="251"/>
      <c r="I69" s="252"/>
      <c r="J69" s="97"/>
      <c r="K69" s="118"/>
      <c r="L69" s="253"/>
      <c r="M69" s="254"/>
      <c r="N69" s="225"/>
      <c r="Q69" s="78"/>
      <c r="S69" s="78"/>
      <c r="T69" s="78"/>
      <c r="BQ69" s="233" t="s">
        <v>89</v>
      </c>
      <c r="BR69" s="233"/>
      <c r="BS69" s="233"/>
      <c r="BT69" s="233"/>
      <c r="BU69" s="233"/>
      <c r="BV69" s="233"/>
      <c r="BW69" s="233"/>
      <c r="BX69" s="77" t="s">
        <v>21</v>
      </c>
      <c r="BY69" s="278" t="s">
        <v>11</v>
      </c>
      <c r="BZ69" s="279"/>
      <c r="CA69" s="233" t="s">
        <v>74</v>
      </c>
      <c r="CB69" s="233"/>
      <c r="CC69" s="233"/>
    </row>
    <row r="70" spans="1:81" ht="9.9499999999999993" customHeight="1" thickBot="1" x14ac:dyDescent="0.3">
      <c r="A70" s="194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6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241"/>
      <c r="C72" s="241"/>
      <c r="D72" s="241"/>
      <c r="E72" s="242"/>
      <c r="F72" s="243"/>
      <c r="G72" s="243"/>
      <c r="H72" s="243"/>
      <c r="I72" s="243"/>
      <c r="J72" s="243"/>
      <c r="K72" s="244"/>
      <c r="L72" s="255" t="str">
        <f ca="1">IF(B72="","",NOW())</f>
        <v/>
      </c>
      <c r="M72" s="255"/>
      <c r="N72" s="82"/>
    </row>
    <row r="73" spans="1:81" ht="45" customHeight="1" x14ac:dyDescent="0.25">
      <c r="A73" s="147" t="s">
        <v>18</v>
      </c>
      <c r="B73" s="245"/>
      <c r="C73" s="245"/>
      <c r="D73" s="245"/>
      <c r="E73" s="242"/>
      <c r="F73" s="246"/>
      <c r="G73" s="246"/>
      <c r="H73" s="246"/>
      <c r="I73" s="246"/>
      <c r="J73" s="246"/>
      <c r="K73" s="244"/>
      <c r="L73" s="256" t="str">
        <f ca="1">IF(B73="","",NOW())</f>
        <v/>
      </c>
      <c r="M73" s="256"/>
      <c r="N73" s="82"/>
    </row>
    <row r="74" spans="1:81" ht="9" customHeight="1" x14ac:dyDescent="0.25">
      <c r="A74" s="83"/>
      <c r="B74" s="84"/>
      <c r="C74" s="84"/>
      <c r="D74" s="234"/>
      <c r="E74" s="234"/>
      <c r="F74" s="234"/>
      <c r="G74" s="234"/>
      <c r="H74" s="234"/>
      <c r="I74" s="234"/>
      <c r="J74" s="234"/>
      <c r="K74" s="234"/>
      <c r="L74" s="234"/>
      <c r="M74" s="85"/>
      <c r="N74" s="86"/>
    </row>
    <row r="75" spans="1:81" ht="15" customHeight="1" x14ac:dyDescent="0.25">
      <c r="A75" s="148" t="s">
        <v>56</v>
      </c>
      <c r="B75" s="184" t="s">
        <v>100</v>
      </c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5"/>
    </row>
    <row r="76" spans="1:81" ht="15" customHeight="1" thickBot="1" x14ac:dyDescent="0.3">
      <c r="A76" s="87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7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235">
        <v>42607.34375</v>
      </c>
      <c r="M77" s="235"/>
      <c r="N77" s="235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topLeftCell="A7" zoomScale="70" zoomScaleNormal="70" zoomScalePageLayoutView="85" workbookViewId="0">
      <selection activeCell="L35" sqref="L35:M35"/>
    </sheetView>
  </sheetViews>
  <sheetFormatPr defaultColWidth="9.125" defaultRowHeight="14.25" x14ac:dyDescent="0.25"/>
  <cols>
    <col min="1" max="1" width="6.875" style="16" customWidth="1"/>
    <col min="2" max="3" width="11.125" style="16" customWidth="1"/>
    <col min="4" max="4" width="9.5" style="16" customWidth="1"/>
    <col min="5" max="5" width="10.5" style="16" bestFit="1" customWidth="1"/>
    <col min="6" max="6" width="9.5" style="16" customWidth="1"/>
    <col min="7" max="7" width="8.875" style="16" customWidth="1"/>
    <col min="8" max="10" width="11.125" style="16" customWidth="1"/>
    <col min="11" max="11" width="10.5" style="16" customWidth="1"/>
    <col min="12" max="12" width="11.5" style="16" customWidth="1"/>
    <col min="13" max="13" width="4.875" style="16" customWidth="1"/>
    <col min="14" max="14" width="5.875" style="16" customWidth="1"/>
    <col min="15" max="15" width="9.125" style="16" customWidth="1"/>
    <col min="16" max="22" width="4.875" style="16" customWidth="1"/>
    <col min="23" max="23" width="5.125" style="16" customWidth="1"/>
    <col min="24" max="27" width="4.875" style="16" customWidth="1"/>
    <col min="28" max="29" width="5.125" style="16" customWidth="1"/>
    <col min="30" max="31" width="6.875" style="16" customWidth="1"/>
    <col min="32" max="35" width="4.875" style="16" customWidth="1"/>
    <col min="36" max="52" width="9.125" style="16" customWidth="1"/>
    <col min="53" max="16384" width="9.125" style="16"/>
  </cols>
  <sheetData>
    <row r="1" spans="1:39" ht="44.25" customHeight="1" thickTop="1" x14ac:dyDescent="0.25">
      <c r="A1" s="361" t="s">
        <v>145</v>
      </c>
      <c r="B1" s="362"/>
      <c r="C1" s="362"/>
      <c r="D1" s="362"/>
      <c r="E1" s="362"/>
      <c r="F1" s="362"/>
      <c r="G1" s="362"/>
      <c r="H1" s="362"/>
      <c r="I1" s="362"/>
      <c r="J1" s="362"/>
      <c r="K1" s="365"/>
      <c r="L1" s="365"/>
      <c r="M1" s="365"/>
      <c r="N1" s="366"/>
    </row>
    <row r="2" spans="1:39" ht="12.75" customHeight="1" thickBot="1" x14ac:dyDescent="0.3">
      <c r="A2" s="363"/>
      <c r="B2" s="364"/>
      <c r="C2" s="364"/>
      <c r="D2" s="364"/>
      <c r="E2" s="364"/>
      <c r="F2" s="364"/>
      <c r="G2" s="364"/>
      <c r="H2" s="364"/>
      <c r="I2" s="364"/>
      <c r="J2" s="364"/>
      <c r="K2" s="367"/>
      <c r="L2" s="367"/>
      <c r="M2" s="367"/>
      <c r="N2" s="225"/>
    </row>
    <row r="3" spans="1:39" ht="18" customHeight="1" x14ac:dyDescent="0.25">
      <c r="A3" s="368" t="s">
        <v>50</v>
      </c>
      <c r="B3" s="369"/>
      <c r="C3" s="370"/>
      <c r="D3" s="371" t="s">
        <v>266</v>
      </c>
      <c r="E3" s="372"/>
      <c r="F3" s="372"/>
      <c r="G3" s="372"/>
      <c r="H3" s="372"/>
      <c r="I3" s="373"/>
      <c r="J3" s="374" t="s">
        <v>49</v>
      </c>
      <c r="K3" s="375"/>
      <c r="L3" s="376">
        <v>42641</v>
      </c>
      <c r="M3" s="376"/>
      <c r="N3" s="377"/>
    </row>
    <row r="4" spans="1:39" ht="18" customHeight="1" x14ac:dyDescent="0.25">
      <c r="A4" s="335" t="s">
        <v>53</v>
      </c>
      <c r="B4" s="209"/>
      <c r="C4" s="210"/>
      <c r="D4" s="263" t="s">
        <v>264</v>
      </c>
      <c r="E4" s="336"/>
      <c r="F4" s="336"/>
      <c r="G4" s="336"/>
      <c r="H4" s="336"/>
      <c r="I4" s="264"/>
      <c r="J4" s="337" t="s">
        <v>48</v>
      </c>
      <c r="K4" s="228"/>
      <c r="L4" s="17" t="str">
        <f>IF(L20="","",(L20-J20)*60*24)</f>
        <v/>
      </c>
      <c r="M4" s="338" t="s">
        <v>47</v>
      </c>
      <c r="N4" s="339"/>
    </row>
    <row r="5" spans="1:39" ht="18" customHeight="1" x14ac:dyDescent="0.25">
      <c r="A5" s="335" t="s">
        <v>46</v>
      </c>
      <c r="B5" s="209"/>
      <c r="C5" s="210"/>
      <c r="D5" s="263" t="s">
        <v>265</v>
      </c>
      <c r="E5" s="336"/>
      <c r="F5" s="336"/>
      <c r="G5" s="336"/>
      <c r="H5" s="336"/>
      <c r="I5" s="264"/>
      <c r="J5" s="337" t="s">
        <v>45</v>
      </c>
      <c r="K5" s="228"/>
      <c r="L5" s="340">
        <v>42641</v>
      </c>
      <c r="M5" s="340"/>
      <c r="N5" s="341"/>
    </row>
    <row r="6" spans="1:39" ht="18" customHeight="1" x14ac:dyDescent="0.25">
      <c r="A6" s="335" t="s">
        <v>44</v>
      </c>
      <c r="B6" s="209"/>
      <c r="C6" s="210"/>
      <c r="D6" s="263" t="s">
        <v>272</v>
      </c>
      <c r="E6" s="336"/>
      <c r="F6" s="336"/>
      <c r="G6" s="336"/>
      <c r="H6" s="336"/>
      <c r="I6" s="264"/>
      <c r="J6" s="337" t="s">
        <v>43</v>
      </c>
      <c r="K6" s="228"/>
      <c r="L6" s="383" t="str">
        <f>IF(I60="","",TEXT($I$60,"0\:00")+0)</f>
        <v/>
      </c>
      <c r="M6" s="383"/>
      <c r="N6" s="384"/>
    </row>
    <row r="7" spans="1:39" ht="18" customHeight="1" x14ac:dyDescent="0.25">
      <c r="A7" s="335" t="s">
        <v>42</v>
      </c>
      <c r="B7" s="209"/>
      <c r="C7" s="210"/>
      <c r="D7" s="221" t="s">
        <v>51</v>
      </c>
      <c r="E7" s="385"/>
      <c r="F7" s="385"/>
      <c r="G7" s="385"/>
      <c r="H7" s="385"/>
      <c r="I7" s="386"/>
      <c r="J7" s="320" t="s">
        <v>41</v>
      </c>
      <c r="K7" s="321"/>
      <c r="L7" s="355" t="s">
        <v>271</v>
      </c>
      <c r="M7" s="355"/>
      <c r="N7" s="356"/>
    </row>
    <row r="8" spans="1:39" ht="18" customHeight="1" x14ac:dyDescent="0.25">
      <c r="A8" s="335" t="s">
        <v>40</v>
      </c>
      <c r="B8" s="209"/>
      <c r="C8" s="210"/>
      <c r="D8" s="263" t="s">
        <v>268</v>
      </c>
      <c r="E8" s="336"/>
      <c r="F8" s="336"/>
      <c r="G8" s="336"/>
      <c r="H8" s="336"/>
      <c r="I8" s="264"/>
      <c r="J8" s="320" t="s">
        <v>39</v>
      </c>
      <c r="K8" s="321"/>
      <c r="L8" s="13">
        <v>75</v>
      </c>
      <c r="M8" s="322" t="s">
        <v>38</v>
      </c>
      <c r="N8" s="323"/>
    </row>
    <row r="9" spans="1:39" ht="18" customHeight="1" thickBot="1" x14ac:dyDescent="0.3">
      <c r="A9" s="344" t="s">
        <v>146</v>
      </c>
      <c r="B9" s="345"/>
      <c r="C9" s="346"/>
      <c r="D9" s="347" t="s">
        <v>267</v>
      </c>
      <c r="E9" s="252"/>
      <c r="F9" s="348" t="s">
        <v>82</v>
      </c>
      <c r="G9" s="346"/>
      <c r="H9" s="349">
        <v>27244</v>
      </c>
      <c r="I9" s="349"/>
      <c r="J9" s="350" t="s">
        <v>69</v>
      </c>
      <c r="K9" s="351"/>
      <c r="L9" s="352">
        <v>42641</v>
      </c>
      <c r="M9" s="353"/>
      <c r="N9" s="354"/>
    </row>
    <row r="10" spans="1:39" s="18" customFormat="1" ht="12.75" customHeight="1" x14ac:dyDescent="0.25">
      <c r="A10" s="197" t="s">
        <v>37</v>
      </c>
      <c r="B10" s="198"/>
      <c r="C10" s="198"/>
      <c r="D10" s="198"/>
      <c r="E10" s="198"/>
      <c r="F10" s="198"/>
      <c r="G10" s="198"/>
      <c r="H10" s="274"/>
      <c r="I10" s="198"/>
      <c r="J10" s="198"/>
      <c r="K10" s="198"/>
      <c r="L10" s="198"/>
      <c r="M10" s="198"/>
      <c r="N10" s="199"/>
      <c r="P10" s="188" t="s">
        <v>105</v>
      </c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</row>
    <row r="11" spans="1:39" s="18" customFormat="1" ht="9.9499999999999993" customHeight="1" thickBot="1" x14ac:dyDescent="0.3">
      <c r="A11" s="200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2"/>
    </row>
    <row r="12" spans="1:39" ht="15" customHeight="1" x14ac:dyDescent="0.25">
      <c r="A12" s="220"/>
      <c r="B12" s="208" t="s">
        <v>190</v>
      </c>
      <c r="C12" s="209"/>
      <c r="D12" s="209"/>
      <c r="E12" s="209"/>
      <c r="F12" s="210"/>
      <c r="G12" s="381" t="s">
        <v>12</v>
      </c>
      <c r="H12" s="382"/>
      <c r="I12" s="20"/>
      <c r="J12" s="219" t="s">
        <v>126</v>
      </c>
      <c r="K12" s="219"/>
      <c r="L12" s="219"/>
      <c r="M12" s="219"/>
      <c r="N12" s="380"/>
      <c r="P12" s="378">
        <f>IF(G15="","",G15*0.25)</f>
        <v>1.2375000000000007</v>
      </c>
      <c r="Q12" s="379"/>
      <c r="R12" s="230" t="s">
        <v>85</v>
      </c>
      <c r="S12" s="231"/>
      <c r="T12" s="231"/>
      <c r="U12" s="231"/>
      <c r="V12" s="231"/>
      <c r="W12" s="231"/>
      <c r="X12" s="231"/>
      <c r="Y12" s="232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20"/>
      <c r="B13" s="208" t="s">
        <v>204</v>
      </c>
      <c r="C13" s="209"/>
      <c r="D13" s="209"/>
      <c r="E13" s="209"/>
      <c r="F13" s="210"/>
      <c r="G13" s="1">
        <v>96.85</v>
      </c>
      <c r="H13" s="19" t="s">
        <v>116</v>
      </c>
      <c r="I13" s="20"/>
      <c r="J13" s="236" t="s">
        <v>127</v>
      </c>
      <c r="K13" s="237"/>
      <c r="L13" s="175">
        <v>2</v>
      </c>
      <c r="M13" s="22" t="s">
        <v>131</v>
      </c>
      <c r="N13" s="380"/>
      <c r="P13" s="342">
        <f>IF(P12="","",G13+P12)</f>
        <v>98.087499999999991</v>
      </c>
      <c r="Q13" s="343"/>
      <c r="R13" s="189" t="s">
        <v>83</v>
      </c>
      <c r="S13" s="190"/>
      <c r="T13" s="190"/>
      <c r="U13" s="190"/>
      <c r="V13" s="190"/>
      <c r="W13" s="190"/>
      <c r="X13" s="190"/>
      <c r="Y13" s="191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20"/>
      <c r="B14" s="208" t="s">
        <v>205</v>
      </c>
      <c r="C14" s="209"/>
      <c r="D14" s="209"/>
      <c r="E14" s="209"/>
      <c r="F14" s="210"/>
      <c r="G14" s="1">
        <v>101.8</v>
      </c>
      <c r="H14" s="19" t="s">
        <v>116</v>
      </c>
      <c r="I14" s="25"/>
      <c r="J14" s="236" t="s">
        <v>132</v>
      </c>
      <c r="K14" s="237"/>
      <c r="L14" s="149">
        <f>IF(G15="","",G15*PI()*(L13/24)^2*7.48)</f>
        <v>0.80778201105427605</v>
      </c>
      <c r="M14" s="26" t="s">
        <v>150</v>
      </c>
      <c r="N14" s="380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20"/>
      <c r="B15" s="208" t="s">
        <v>189</v>
      </c>
      <c r="C15" s="209"/>
      <c r="D15" s="209"/>
      <c r="E15" s="209"/>
      <c r="F15" s="210"/>
      <c r="G15" s="23">
        <f>IF(G14="","",G14-G13)</f>
        <v>4.9500000000000028</v>
      </c>
      <c r="H15" s="24" t="s">
        <v>36</v>
      </c>
      <c r="I15" s="20"/>
      <c r="J15" s="236" t="s">
        <v>128</v>
      </c>
      <c r="K15" s="237"/>
      <c r="L15" s="23">
        <f>IF(L14="","",L14*3)</f>
        <v>2.423346033162828</v>
      </c>
      <c r="M15" s="26" t="s">
        <v>150</v>
      </c>
      <c r="N15" s="380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20"/>
      <c r="B16" s="228" t="s">
        <v>206</v>
      </c>
      <c r="C16" s="228"/>
      <c r="D16" s="145">
        <v>5</v>
      </c>
      <c r="E16" s="24" t="s">
        <v>36</v>
      </c>
      <c r="F16" s="153" t="s">
        <v>130</v>
      </c>
      <c r="G16" s="168">
        <v>2.8</v>
      </c>
      <c r="H16" s="28" t="s">
        <v>207</v>
      </c>
      <c r="I16" s="20"/>
      <c r="J16" s="236" t="s">
        <v>129</v>
      </c>
      <c r="K16" s="237"/>
      <c r="L16" s="23">
        <f>IF(L14="","",L14*5)</f>
        <v>4.0389100552713799</v>
      </c>
      <c r="M16" s="22" t="s">
        <v>150</v>
      </c>
      <c r="N16" s="380"/>
      <c r="AG16" s="21"/>
      <c r="AH16" s="21"/>
      <c r="AI16" s="21"/>
      <c r="AJ16" s="21"/>
      <c r="AK16" s="21"/>
      <c r="AL16" s="21"/>
      <c r="AM16" s="21"/>
    </row>
    <row r="17" spans="1:39" s="18" customFormat="1" ht="9.9499999999999993" customHeight="1" thickBot="1" x14ac:dyDescent="0.3">
      <c r="A17" s="194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6"/>
    </row>
    <row r="18" spans="1:39" s="18" customFormat="1" ht="12.75" customHeight="1" x14ac:dyDescent="0.25">
      <c r="A18" s="197" t="s">
        <v>55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198"/>
      <c r="N18" s="199"/>
      <c r="P18" s="188" t="s">
        <v>203</v>
      </c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</row>
    <row r="19" spans="1:39" s="18" customFormat="1" ht="9.9499999999999993" customHeight="1" x14ac:dyDescent="0.25">
      <c r="A19" s="200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2"/>
    </row>
    <row r="20" spans="1:39" ht="15" customHeight="1" x14ac:dyDescent="0.25">
      <c r="A20" s="220"/>
      <c r="B20" s="208" t="s">
        <v>68</v>
      </c>
      <c r="C20" s="209"/>
      <c r="D20" s="209"/>
      <c r="E20" s="209"/>
      <c r="F20" s="210"/>
      <c r="G20" s="221" t="s">
        <v>24</v>
      </c>
      <c r="H20" s="222"/>
      <c r="I20" s="153" t="s">
        <v>84</v>
      </c>
      <c r="J20" s="30">
        <f>IF(B32="","",TEXT(B32,"0\:00")+0)</f>
        <v>0.38541666666666669</v>
      </c>
      <c r="K20" s="31" t="s">
        <v>54</v>
      </c>
      <c r="L20" s="223" t="str">
        <f>IF(B58="","",TEXT(B58,"0\:00")+0)</f>
        <v/>
      </c>
      <c r="M20" s="224"/>
      <c r="N20" s="225"/>
      <c r="P20" s="228" t="s">
        <v>218</v>
      </c>
      <c r="Q20" s="228"/>
      <c r="R20" s="228"/>
      <c r="S20" s="228"/>
      <c r="T20" s="228"/>
      <c r="U20" s="228"/>
      <c r="V20" s="228"/>
      <c r="W20" s="228"/>
      <c r="X20" s="228"/>
      <c r="Y20" s="229" t="s">
        <v>51</v>
      </c>
      <c r="Z20" s="229"/>
      <c r="AA20" s="229"/>
      <c r="AB20" s="229"/>
      <c r="AC20" s="229"/>
      <c r="AD20" s="229"/>
      <c r="AE20" s="229"/>
      <c r="AL20" s="21"/>
      <c r="AM20" s="21"/>
    </row>
    <row r="21" spans="1:39" ht="15" customHeight="1" x14ac:dyDescent="0.25">
      <c r="A21" s="220"/>
      <c r="B21" s="226" t="s">
        <v>109</v>
      </c>
      <c r="C21" s="227"/>
      <c r="D21" s="32" t="s">
        <v>99</v>
      </c>
      <c r="E21" s="33"/>
      <c r="F21" s="34"/>
      <c r="G21" s="129" t="s">
        <v>70</v>
      </c>
      <c r="H21" s="168"/>
      <c r="I21" s="154" t="s">
        <v>71</v>
      </c>
      <c r="J21" s="2"/>
      <c r="K21" s="31" t="s">
        <v>72</v>
      </c>
      <c r="L21" s="14"/>
      <c r="M21" s="123" t="s">
        <v>73</v>
      </c>
      <c r="N21" s="225"/>
      <c r="P21" s="208" t="s">
        <v>213</v>
      </c>
      <c r="Q21" s="209"/>
      <c r="R21" s="209"/>
      <c r="S21" s="209"/>
      <c r="T21" s="209"/>
      <c r="U21" s="209"/>
      <c r="V21" s="209"/>
      <c r="W21" s="209"/>
      <c r="X21" s="210"/>
      <c r="Y21" s="217">
        <f>IF(D16="","",G14-D16)</f>
        <v>96.8</v>
      </c>
      <c r="Z21" s="357"/>
      <c r="AA21" s="357"/>
      <c r="AB21" s="357"/>
      <c r="AC21" s="218"/>
      <c r="AD21" s="192" t="s">
        <v>116</v>
      </c>
      <c r="AE21" s="193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20"/>
      <c r="B22" s="208" t="s">
        <v>220</v>
      </c>
      <c r="C22" s="209"/>
      <c r="D22" s="209"/>
      <c r="E22" s="209"/>
      <c r="F22" s="210"/>
      <c r="G22" s="333">
        <v>100</v>
      </c>
      <c r="H22" s="334"/>
      <c r="I22" s="19" t="s">
        <v>116</v>
      </c>
      <c r="J22" s="211"/>
      <c r="K22" s="212"/>
      <c r="L22" s="212"/>
      <c r="M22" s="213"/>
      <c r="N22" s="225"/>
      <c r="P22" s="208" t="s">
        <v>214</v>
      </c>
      <c r="Q22" s="209"/>
      <c r="R22" s="209"/>
      <c r="S22" s="209"/>
      <c r="T22" s="209"/>
      <c r="U22" s="209"/>
      <c r="V22" s="209"/>
      <c r="W22" s="209"/>
      <c r="X22" s="210"/>
      <c r="Y22" s="217">
        <f>IF(G14="","",G14)</f>
        <v>101.8</v>
      </c>
      <c r="Z22" s="357"/>
      <c r="AA22" s="357"/>
      <c r="AB22" s="357"/>
      <c r="AC22" s="218"/>
      <c r="AD22" s="192" t="s">
        <v>116</v>
      </c>
      <c r="AE22" s="193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20"/>
      <c r="B23" s="214" t="s">
        <v>193</v>
      </c>
      <c r="C23" s="215"/>
      <c r="D23" s="215"/>
      <c r="E23" s="215"/>
      <c r="F23" s="216"/>
      <c r="G23" s="217">
        <f>IF(G22="Unknown","Unknown",IF(G22="","",G22-G13))</f>
        <v>3.1500000000000057</v>
      </c>
      <c r="H23" s="218"/>
      <c r="I23" s="35" t="s">
        <v>36</v>
      </c>
      <c r="J23" s="238" t="s">
        <v>191</v>
      </c>
      <c r="K23" s="239"/>
      <c r="L23" s="3">
        <v>500</v>
      </c>
      <c r="M23" s="36" t="s">
        <v>149</v>
      </c>
      <c r="N23" s="225"/>
      <c r="P23" s="208" t="s">
        <v>215</v>
      </c>
      <c r="Q23" s="209"/>
      <c r="R23" s="209"/>
      <c r="S23" s="209"/>
      <c r="T23" s="209"/>
      <c r="U23" s="209"/>
      <c r="V23" s="209"/>
      <c r="W23" s="209"/>
      <c r="X23" s="210"/>
      <c r="Y23" s="358" t="s">
        <v>210</v>
      </c>
      <c r="Z23" s="359"/>
      <c r="AA23" s="359"/>
      <c r="AB23" s="359"/>
      <c r="AC23" s="359"/>
      <c r="AD23" s="359"/>
      <c r="AE23" s="360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20"/>
      <c r="B24" s="214" t="s">
        <v>192</v>
      </c>
      <c r="C24" s="215"/>
      <c r="D24" s="215"/>
      <c r="E24" s="215"/>
      <c r="F24" s="216"/>
      <c r="G24" s="217">
        <f>IF(G22="Unknown","Unknown",IF(G23="","",G23*0.25+G13))</f>
        <v>97.637499999999989</v>
      </c>
      <c r="H24" s="218"/>
      <c r="I24" s="19" t="s">
        <v>116</v>
      </c>
      <c r="J24" s="219" t="s">
        <v>136</v>
      </c>
      <c r="K24" s="219"/>
      <c r="L24" s="219"/>
      <c r="M24" s="219"/>
      <c r="N24" s="225"/>
      <c r="P24" s="208" t="s">
        <v>216</v>
      </c>
      <c r="Q24" s="209"/>
      <c r="R24" s="209"/>
      <c r="S24" s="209"/>
      <c r="T24" s="209"/>
      <c r="U24" s="209"/>
      <c r="V24" s="209"/>
      <c r="W24" s="209"/>
      <c r="X24" s="210"/>
      <c r="Y24" s="203">
        <f>IF(G14="","",IF(Y23="Middle of the Screen",Y22-(D16/2),IF(Y23="1 ft from the Bottom of the Screen",Y22-1,IF(Y23="2 ft from the Bottom of the Screen",Y22-2,""))))</f>
        <v>99.3</v>
      </c>
      <c r="Z24" s="204"/>
      <c r="AA24" s="204"/>
      <c r="AB24" s="204"/>
      <c r="AC24" s="205"/>
      <c r="AD24" s="206" t="s">
        <v>116</v>
      </c>
      <c r="AE24" s="207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20"/>
      <c r="B25" s="208" t="s">
        <v>123</v>
      </c>
      <c r="C25" s="209"/>
      <c r="D25" s="209"/>
      <c r="E25" s="209"/>
      <c r="F25" s="210"/>
      <c r="G25" s="203" t="str">
        <f>IF(C58="","",C58)</f>
        <v/>
      </c>
      <c r="H25" s="205"/>
      <c r="I25" s="37" t="s">
        <v>28</v>
      </c>
      <c r="J25" s="324" t="s">
        <v>155</v>
      </c>
      <c r="K25" s="325"/>
      <c r="L25" s="325"/>
      <c r="M25" s="326"/>
      <c r="N25" s="225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20"/>
      <c r="B26" s="208" t="s">
        <v>124</v>
      </c>
      <c r="C26" s="209"/>
      <c r="D26" s="209"/>
      <c r="E26" s="209"/>
      <c r="F26" s="210"/>
      <c r="G26" s="330" t="str">
        <f>IF(D58="","",D58)</f>
        <v/>
      </c>
      <c r="H26" s="330"/>
      <c r="I26" s="38" t="s">
        <v>27</v>
      </c>
      <c r="J26" s="324"/>
      <c r="K26" s="325"/>
      <c r="L26" s="325"/>
      <c r="M26" s="326"/>
      <c r="N26" s="225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20"/>
      <c r="B27" s="208" t="s">
        <v>125</v>
      </c>
      <c r="C27" s="209"/>
      <c r="D27" s="209"/>
      <c r="E27" s="209"/>
      <c r="F27" s="210"/>
      <c r="G27" s="331" t="s">
        <v>52</v>
      </c>
      <c r="H27" s="332"/>
      <c r="I27" s="19" t="s">
        <v>221</v>
      </c>
      <c r="J27" s="327"/>
      <c r="K27" s="328"/>
      <c r="L27" s="328"/>
      <c r="M27" s="329"/>
      <c r="N27" s="225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194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6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188" t="s">
        <v>106</v>
      </c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</row>
    <row r="30" spans="1:39" s="41" customFormat="1" ht="9.9499999999999993" customHeight="1" x14ac:dyDescent="0.25">
      <c r="A30" s="200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2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318" t="s">
        <v>80</v>
      </c>
      <c r="M31" s="319"/>
      <c r="N31" s="43"/>
      <c r="P31" s="316" t="s">
        <v>34</v>
      </c>
      <c r="Q31" s="316"/>
      <c r="R31" s="317" t="s">
        <v>57</v>
      </c>
      <c r="S31" s="317"/>
      <c r="T31" s="317" t="s">
        <v>79</v>
      </c>
      <c r="U31" s="317"/>
      <c r="V31" s="311" t="s">
        <v>58</v>
      </c>
      <c r="W31" s="312"/>
      <c r="X31" s="311" t="s">
        <v>58</v>
      </c>
      <c r="Y31" s="312"/>
      <c r="Z31" s="313" t="s">
        <v>81</v>
      </c>
      <c r="AA31" s="314"/>
      <c r="AB31" s="315" t="s">
        <v>113</v>
      </c>
      <c r="AC31" s="315"/>
      <c r="AD31" s="315" t="s">
        <v>182</v>
      </c>
      <c r="AE31" s="315"/>
      <c r="AF31" s="316" t="s">
        <v>154</v>
      </c>
      <c r="AG31" s="316"/>
      <c r="AH31" s="317" t="s">
        <v>101</v>
      </c>
      <c r="AI31" s="317"/>
    </row>
    <row r="32" spans="1:39" s="46" customFormat="1" ht="15" customHeight="1" x14ac:dyDescent="0.25">
      <c r="A32" s="42"/>
      <c r="B32" s="11">
        <v>915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99" t="s">
        <v>111</v>
      </c>
      <c r="M32" s="30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/>
      <c r="C33" s="64" t="str">
        <f>IF(D33="","",(D33*((S91-S90)*60*24))/3785.41178)</f>
        <v/>
      </c>
      <c r="D33" s="4"/>
      <c r="E33" s="5"/>
      <c r="F33" s="15"/>
      <c r="G33" s="6"/>
      <c r="H33" s="7"/>
      <c r="I33" s="15"/>
      <c r="J33" s="4"/>
      <c r="K33" s="6"/>
      <c r="L33" s="299" t="s">
        <v>273</v>
      </c>
      <c r="M33" s="300"/>
      <c r="N33" s="43"/>
      <c r="P33" s="307"/>
      <c r="Q33" s="308"/>
      <c r="R33" s="294"/>
      <c r="S33" s="295"/>
      <c r="T33" s="309"/>
      <c r="U33" s="310"/>
      <c r="V33" s="309"/>
      <c r="W33" s="310"/>
      <c r="X33" s="309"/>
      <c r="Y33" s="310"/>
      <c r="Z33" s="309"/>
      <c r="AA33" s="310"/>
      <c r="AB33" s="301"/>
      <c r="AC33" s="301"/>
      <c r="AD33" s="304"/>
      <c r="AE33" s="304"/>
      <c r="AF33" s="307"/>
      <c r="AG33" s="308"/>
      <c r="AH33" s="309"/>
      <c r="AI33" s="310"/>
      <c r="AM33" s="132"/>
      <c r="AN33" s="46" t="s">
        <v>114</v>
      </c>
    </row>
    <row r="34" spans="1:40" s="46" customFormat="1" ht="15" customHeight="1" x14ac:dyDescent="0.25">
      <c r="A34" s="42"/>
      <c r="B34" s="11"/>
      <c r="C34" s="64" t="str">
        <f t="shared" ref="C34:C56" si="0">IF(D34="","",(D34*((S92-S91)*60*24))/3785.41178+C33)</f>
        <v/>
      </c>
      <c r="D34" s="4"/>
      <c r="E34" s="5"/>
      <c r="F34" s="15"/>
      <c r="G34" s="6"/>
      <c r="H34" s="7"/>
      <c r="I34" s="15"/>
      <c r="J34" s="4"/>
      <c r="K34" s="6"/>
      <c r="L34" s="299"/>
      <c r="M34" s="300"/>
      <c r="N34" s="43"/>
      <c r="P34" s="301" t="str">
        <f t="shared" ref="P34:P56" si="1">IF(G34="","",ABS(G34-G33))</f>
        <v/>
      </c>
      <c r="Q34" s="301"/>
      <c r="R34" s="298" t="str">
        <f t="shared" ref="R34:R56" si="2">IF(H34="","",ABS(H34-H33)/AVERAGE(H34,H33))</f>
        <v/>
      </c>
      <c r="S34" s="298"/>
      <c r="T34" s="304" t="str">
        <f t="shared" ref="T34:T56" si="3">IF(I34="","",ABS(I34-I33))</f>
        <v/>
      </c>
      <c r="U34" s="304"/>
      <c r="V34" s="302" t="str">
        <f t="shared" ref="V34:V56" si="4">IF(K34="","",K34)</f>
        <v/>
      </c>
      <c r="W34" s="303"/>
      <c r="X34" s="294" t="str">
        <f t="shared" ref="X34:X56" si="5">IF(K34="","",ABS(K34-K33)/AVERAGE(K34,K33))</f>
        <v/>
      </c>
      <c r="Y34" s="295"/>
      <c r="Z34" s="296" t="str">
        <f t="shared" ref="Z34:Z56" si="6">IF(E34="","",E34-$G$13)</f>
        <v/>
      </c>
      <c r="AA34" s="297"/>
      <c r="AB34" s="298" t="str">
        <f>IF($G$23="Unknown","",IF(E34="","",(E34-$G$13)/$G$23))</f>
        <v/>
      </c>
      <c r="AC34" s="298"/>
      <c r="AD34" s="296">
        <f>IF(E34="",-0.0001,(E33-E34))</f>
        <v>-1E-4</v>
      </c>
      <c r="AE34" s="297"/>
      <c r="AF34" s="298" t="str">
        <f t="shared" ref="AF34:AF56" si="7">IF(F34="","",ABS(F34-F33)/AVERAGE(F34,F33))</f>
        <v/>
      </c>
      <c r="AG34" s="298"/>
      <c r="AH34" s="298" t="str">
        <f>IF(J34="","",ABS(J34-J33)/AVERAGE(J34,J33))</f>
        <v/>
      </c>
      <c r="AI34" s="298"/>
      <c r="AM34" s="133"/>
      <c r="AN34" s="46" t="s">
        <v>118</v>
      </c>
    </row>
    <row r="35" spans="1:40" s="46" customFormat="1" ht="15" customHeight="1" x14ac:dyDescent="0.25">
      <c r="A35" s="42"/>
      <c r="B35" s="11"/>
      <c r="C35" s="64" t="str">
        <f t="shared" si="0"/>
        <v/>
      </c>
      <c r="D35" s="4"/>
      <c r="E35" s="5"/>
      <c r="F35" s="15"/>
      <c r="G35" s="6"/>
      <c r="H35" s="7"/>
      <c r="I35" s="15"/>
      <c r="J35" s="4"/>
      <c r="K35" s="6"/>
      <c r="L35" s="299" t="s">
        <v>270</v>
      </c>
      <c r="M35" s="300"/>
      <c r="N35" s="43"/>
      <c r="P35" s="301" t="str">
        <f>IF(G35="","",ABS(G35-G34))</f>
        <v/>
      </c>
      <c r="Q35" s="301"/>
      <c r="R35" s="298" t="str">
        <f t="shared" si="2"/>
        <v/>
      </c>
      <c r="S35" s="298"/>
      <c r="T35" s="304" t="str">
        <f t="shared" si="3"/>
        <v/>
      </c>
      <c r="U35" s="304"/>
      <c r="V35" s="302" t="str">
        <f t="shared" si="4"/>
        <v/>
      </c>
      <c r="W35" s="303"/>
      <c r="X35" s="294" t="str">
        <f t="shared" si="5"/>
        <v/>
      </c>
      <c r="Y35" s="295"/>
      <c r="Z35" s="296" t="str">
        <f t="shared" si="6"/>
        <v/>
      </c>
      <c r="AA35" s="297"/>
      <c r="AB35" s="298" t="str">
        <f t="shared" ref="AB35:AB56" si="8">IF($G$23="Unknown","",IF(E35="","",(E35-$G$13)/$G$23))</f>
        <v/>
      </c>
      <c r="AC35" s="298"/>
      <c r="AD35" s="296">
        <f t="shared" ref="AD35:AD43" si="9">IF(E35="",-0.0001,(E34-E35))</f>
        <v>-1E-4</v>
      </c>
      <c r="AE35" s="297"/>
      <c r="AF35" s="298" t="str">
        <f t="shared" si="7"/>
        <v/>
      </c>
      <c r="AG35" s="298"/>
      <c r="AH35" s="298" t="str">
        <f t="shared" ref="AH35:AH56" si="10">IF(J35="","",ABS(J35-J34)/AVERAGE(J35,J34))</f>
        <v/>
      </c>
      <c r="AI35" s="298"/>
      <c r="AM35" s="134"/>
      <c r="AN35" s="46" t="s">
        <v>115</v>
      </c>
    </row>
    <row r="36" spans="1:40" s="51" customFormat="1" ht="15" customHeight="1" x14ac:dyDescent="0.25">
      <c r="A36" s="42"/>
      <c r="B36" s="11"/>
      <c r="C36" s="64" t="str">
        <f t="shared" si="0"/>
        <v/>
      </c>
      <c r="D36" s="4"/>
      <c r="E36" s="5"/>
      <c r="F36" s="15"/>
      <c r="G36" s="6"/>
      <c r="H36" s="7"/>
      <c r="I36" s="15"/>
      <c r="J36" s="8"/>
      <c r="K36" s="6"/>
      <c r="L36" s="305"/>
      <c r="M36" s="306"/>
      <c r="N36" s="43"/>
      <c r="P36" s="301" t="str">
        <f t="shared" si="1"/>
        <v/>
      </c>
      <c r="Q36" s="301"/>
      <c r="R36" s="298" t="str">
        <f t="shared" si="2"/>
        <v/>
      </c>
      <c r="S36" s="298"/>
      <c r="T36" s="304" t="str">
        <f t="shared" si="3"/>
        <v/>
      </c>
      <c r="U36" s="304"/>
      <c r="V36" s="302" t="str">
        <f t="shared" si="4"/>
        <v/>
      </c>
      <c r="W36" s="303"/>
      <c r="X36" s="294" t="str">
        <f t="shared" si="5"/>
        <v/>
      </c>
      <c r="Y36" s="295"/>
      <c r="Z36" s="296" t="str">
        <f t="shared" si="6"/>
        <v/>
      </c>
      <c r="AA36" s="297"/>
      <c r="AB36" s="298" t="str">
        <f t="shared" si="8"/>
        <v/>
      </c>
      <c r="AC36" s="298"/>
      <c r="AD36" s="296">
        <f t="shared" si="9"/>
        <v>-1E-4</v>
      </c>
      <c r="AE36" s="297"/>
      <c r="AF36" s="298" t="str">
        <f t="shared" si="7"/>
        <v/>
      </c>
      <c r="AG36" s="298"/>
      <c r="AH36" s="298" t="str">
        <f t="shared" si="10"/>
        <v/>
      </c>
      <c r="AI36" s="298"/>
    </row>
    <row r="37" spans="1:40" s="46" customFormat="1" ht="15" customHeight="1" x14ac:dyDescent="0.25">
      <c r="A37" s="42"/>
      <c r="B37" s="11"/>
      <c r="C37" s="64" t="str">
        <f t="shared" si="0"/>
        <v/>
      </c>
      <c r="D37" s="4"/>
      <c r="E37" s="5"/>
      <c r="F37" s="15"/>
      <c r="G37" s="6"/>
      <c r="H37" s="7"/>
      <c r="I37" s="15"/>
      <c r="J37" s="4"/>
      <c r="K37" s="6"/>
      <c r="L37" s="299"/>
      <c r="M37" s="300"/>
      <c r="N37" s="43"/>
      <c r="P37" s="301" t="str">
        <f t="shared" si="1"/>
        <v/>
      </c>
      <c r="Q37" s="301"/>
      <c r="R37" s="298" t="str">
        <f t="shared" si="2"/>
        <v/>
      </c>
      <c r="S37" s="298"/>
      <c r="T37" s="304" t="str">
        <f t="shared" si="3"/>
        <v/>
      </c>
      <c r="U37" s="304"/>
      <c r="V37" s="302" t="str">
        <f t="shared" si="4"/>
        <v/>
      </c>
      <c r="W37" s="303"/>
      <c r="X37" s="294" t="str">
        <f t="shared" si="5"/>
        <v/>
      </c>
      <c r="Y37" s="295"/>
      <c r="Z37" s="296" t="str">
        <f t="shared" si="6"/>
        <v/>
      </c>
      <c r="AA37" s="297"/>
      <c r="AB37" s="298" t="str">
        <f t="shared" si="8"/>
        <v/>
      </c>
      <c r="AC37" s="298"/>
      <c r="AD37" s="296">
        <f t="shared" si="9"/>
        <v>-1E-4</v>
      </c>
      <c r="AE37" s="297"/>
      <c r="AF37" s="298" t="str">
        <f t="shared" si="7"/>
        <v/>
      </c>
      <c r="AG37" s="298"/>
      <c r="AH37" s="298" t="str">
        <f t="shared" si="10"/>
        <v/>
      </c>
      <c r="AI37" s="298"/>
      <c r="AM37" s="131"/>
      <c r="AN37" s="46" t="s">
        <v>117</v>
      </c>
    </row>
    <row r="38" spans="1:40" s="46" customFormat="1" ht="15" customHeight="1" x14ac:dyDescent="0.25">
      <c r="A38" s="42"/>
      <c r="B38" s="11"/>
      <c r="C38" s="64" t="str">
        <f t="shared" si="0"/>
        <v/>
      </c>
      <c r="D38" s="4"/>
      <c r="E38" s="5"/>
      <c r="F38" s="15"/>
      <c r="G38" s="6"/>
      <c r="H38" s="7"/>
      <c r="I38" s="15"/>
      <c r="J38" s="4"/>
      <c r="K38" s="6"/>
      <c r="L38" s="299"/>
      <c r="M38" s="300"/>
      <c r="N38" s="43"/>
      <c r="P38" s="301" t="str">
        <f t="shared" si="1"/>
        <v/>
      </c>
      <c r="Q38" s="301"/>
      <c r="R38" s="298" t="str">
        <f t="shared" si="2"/>
        <v/>
      </c>
      <c r="S38" s="298"/>
      <c r="T38" s="304" t="str">
        <f t="shared" si="3"/>
        <v/>
      </c>
      <c r="U38" s="304"/>
      <c r="V38" s="302" t="str">
        <f t="shared" si="4"/>
        <v/>
      </c>
      <c r="W38" s="303"/>
      <c r="X38" s="294" t="str">
        <f t="shared" si="5"/>
        <v/>
      </c>
      <c r="Y38" s="295"/>
      <c r="Z38" s="296" t="str">
        <f t="shared" si="6"/>
        <v/>
      </c>
      <c r="AA38" s="297"/>
      <c r="AB38" s="298" t="str">
        <f t="shared" si="8"/>
        <v/>
      </c>
      <c r="AC38" s="298"/>
      <c r="AD38" s="296">
        <f t="shared" si="9"/>
        <v>-1E-4</v>
      </c>
      <c r="AE38" s="297"/>
      <c r="AF38" s="298" t="str">
        <f t="shared" si="7"/>
        <v/>
      </c>
      <c r="AG38" s="298"/>
      <c r="AH38" s="298" t="str">
        <f t="shared" si="10"/>
        <v/>
      </c>
      <c r="AI38" s="298"/>
      <c r="AM38" s="135"/>
      <c r="AN38" s="53" t="s">
        <v>217</v>
      </c>
    </row>
    <row r="39" spans="1:40" s="46" customFormat="1" ht="15" customHeight="1" x14ac:dyDescent="0.25">
      <c r="A39" s="42"/>
      <c r="B39" s="11"/>
      <c r="C39" s="64" t="str">
        <f t="shared" si="0"/>
        <v/>
      </c>
      <c r="D39" s="4"/>
      <c r="E39" s="5"/>
      <c r="F39" s="15"/>
      <c r="G39" s="6"/>
      <c r="H39" s="7"/>
      <c r="I39" s="15"/>
      <c r="J39" s="4"/>
      <c r="K39" s="6"/>
      <c r="L39" s="299"/>
      <c r="M39" s="300"/>
      <c r="N39" s="43"/>
      <c r="P39" s="301" t="str">
        <f t="shared" si="1"/>
        <v/>
      </c>
      <c r="Q39" s="301"/>
      <c r="R39" s="298" t="str">
        <f t="shared" si="2"/>
        <v/>
      </c>
      <c r="S39" s="298"/>
      <c r="T39" s="304" t="str">
        <f t="shared" si="3"/>
        <v/>
      </c>
      <c r="U39" s="304"/>
      <c r="V39" s="302" t="str">
        <f t="shared" si="4"/>
        <v/>
      </c>
      <c r="W39" s="303"/>
      <c r="X39" s="294" t="str">
        <f t="shared" si="5"/>
        <v/>
      </c>
      <c r="Y39" s="295"/>
      <c r="Z39" s="296" t="str">
        <f t="shared" si="6"/>
        <v/>
      </c>
      <c r="AA39" s="297"/>
      <c r="AB39" s="298" t="str">
        <f t="shared" si="8"/>
        <v/>
      </c>
      <c r="AC39" s="298"/>
      <c r="AD39" s="296">
        <f t="shared" si="9"/>
        <v>-1E-4</v>
      </c>
      <c r="AE39" s="297"/>
      <c r="AF39" s="298" t="str">
        <f t="shared" si="7"/>
        <v/>
      </c>
      <c r="AG39" s="298"/>
      <c r="AH39" s="298" t="str">
        <f t="shared" si="10"/>
        <v/>
      </c>
      <c r="AI39" s="298"/>
    </row>
    <row r="40" spans="1:40" s="46" customFormat="1" ht="15" customHeight="1" x14ac:dyDescent="0.25">
      <c r="A40" s="42"/>
      <c r="B40" s="11"/>
      <c r="C40" s="64" t="str">
        <f t="shared" si="0"/>
        <v/>
      </c>
      <c r="D40" s="4"/>
      <c r="E40" s="5"/>
      <c r="F40" s="15"/>
      <c r="G40" s="6"/>
      <c r="H40" s="7"/>
      <c r="I40" s="15"/>
      <c r="J40" s="4"/>
      <c r="K40" s="6"/>
      <c r="L40" s="299"/>
      <c r="M40" s="300"/>
      <c r="N40" s="43"/>
      <c r="P40" s="301" t="str">
        <f t="shared" si="1"/>
        <v/>
      </c>
      <c r="Q40" s="301"/>
      <c r="R40" s="298" t="str">
        <f t="shared" si="2"/>
        <v/>
      </c>
      <c r="S40" s="298"/>
      <c r="T40" s="304" t="str">
        <f t="shared" si="3"/>
        <v/>
      </c>
      <c r="U40" s="304"/>
      <c r="V40" s="302" t="str">
        <f t="shared" si="4"/>
        <v/>
      </c>
      <c r="W40" s="303"/>
      <c r="X40" s="294" t="str">
        <f t="shared" si="5"/>
        <v/>
      </c>
      <c r="Y40" s="295"/>
      <c r="Z40" s="296" t="str">
        <f t="shared" si="6"/>
        <v/>
      </c>
      <c r="AA40" s="297"/>
      <c r="AB40" s="298" t="str">
        <f t="shared" si="8"/>
        <v/>
      </c>
      <c r="AC40" s="298"/>
      <c r="AD40" s="296">
        <f t="shared" si="9"/>
        <v>-1E-4</v>
      </c>
      <c r="AE40" s="297"/>
      <c r="AF40" s="298" t="str">
        <f>IF(F40="","",ABS(F40-F39)/AVERAGE(F40,F39))</f>
        <v/>
      </c>
      <c r="AG40" s="298"/>
      <c r="AH40" s="298" t="str">
        <f t="shared" si="10"/>
        <v/>
      </c>
      <c r="AI40" s="298"/>
    </row>
    <row r="41" spans="1:40" s="46" customFormat="1" ht="15" customHeight="1" x14ac:dyDescent="0.25">
      <c r="A41" s="42"/>
      <c r="B41" s="11"/>
      <c r="C41" s="64" t="str">
        <f t="shared" si="0"/>
        <v/>
      </c>
      <c r="D41" s="4"/>
      <c r="E41" s="5"/>
      <c r="F41" s="15"/>
      <c r="G41" s="6"/>
      <c r="H41" s="7"/>
      <c r="I41" s="15"/>
      <c r="J41" s="4"/>
      <c r="K41" s="6"/>
      <c r="L41" s="299"/>
      <c r="M41" s="300"/>
      <c r="N41" s="43"/>
      <c r="P41" s="301" t="str">
        <f t="shared" si="1"/>
        <v/>
      </c>
      <c r="Q41" s="301"/>
      <c r="R41" s="298" t="str">
        <f t="shared" si="2"/>
        <v/>
      </c>
      <c r="S41" s="298"/>
      <c r="T41" s="304" t="str">
        <f t="shared" si="3"/>
        <v/>
      </c>
      <c r="U41" s="304"/>
      <c r="V41" s="302" t="str">
        <f t="shared" si="4"/>
        <v/>
      </c>
      <c r="W41" s="303"/>
      <c r="X41" s="294" t="str">
        <f t="shared" si="5"/>
        <v/>
      </c>
      <c r="Y41" s="295"/>
      <c r="Z41" s="296" t="str">
        <f t="shared" si="6"/>
        <v/>
      </c>
      <c r="AA41" s="297"/>
      <c r="AB41" s="298" t="str">
        <f t="shared" si="8"/>
        <v/>
      </c>
      <c r="AC41" s="298"/>
      <c r="AD41" s="296">
        <f t="shared" si="9"/>
        <v>-1E-4</v>
      </c>
      <c r="AE41" s="297"/>
      <c r="AF41" s="298" t="str">
        <f t="shared" si="7"/>
        <v/>
      </c>
      <c r="AG41" s="298"/>
      <c r="AH41" s="298" t="str">
        <f t="shared" si="10"/>
        <v/>
      </c>
      <c r="AI41" s="298"/>
    </row>
    <row r="42" spans="1:40" s="46" customFormat="1" ht="15" customHeight="1" x14ac:dyDescent="0.25">
      <c r="A42" s="42"/>
      <c r="B42" s="11"/>
      <c r="C42" s="64" t="str">
        <f t="shared" si="0"/>
        <v/>
      </c>
      <c r="D42" s="4"/>
      <c r="E42" s="5"/>
      <c r="F42" s="15"/>
      <c r="G42" s="6"/>
      <c r="H42" s="7"/>
      <c r="I42" s="15"/>
      <c r="J42" s="4"/>
      <c r="K42" s="6"/>
      <c r="L42" s="299"/>
      <c r="M42" s="300"/>
      <c r="N42" s="43"/>
      <c r="P42" s="301" t="str">
        <f t="shared" si="1"/>
        <v/>
      </c>
      <c r="Q42" s="301"/>
      <c r="R42" s="298" t="str">
        <f t="shared" si="2"/>
        <v/>
      </c>
      <c r="S42" s="298"/>
      <c r="T42" s="304" t="str">
        <f t="shared" si="3"/>
        <v/>
      </c>
      <c r="U42" s="304"/>
      <c r="V42" s="302" t="str">
        <f t="shared" si="4"/>
        <v/>
      </c>
      <c r="W42" s="303"/>
      <c r="X42" s="294" t="str">
        <f t="shared" si="5"/>
        <v/>
      </c>
      <c r="Y42" s="295"/>
      <c r="Z42" s="296" t="str">
        <f t="shared" si="6"/>
        <v/>
      </c>
      <c r="AA42" s="297"/>
      <c r="AB42" s="298" t="str">
        <f t="shared" si="8"/>
        <v/>
      </c>
      <c r="AC42" s="298"/>
      <c r="AD42" s="296">
        <f t="shared" si="9"/>
        <v>-1E-4</v>
      </c>
      <c r="AE42" s="297"/>
      <c r="AF42" s="298" t="str">
        <f t="shared" si="7"/>
        <v/>
      </c>
      <c r="AG42" s="298"/>
      <c r="AH42" s="298" t="str">
        <f t="shared" si="10"/>
        <v/>
      </c>
      <c r="AI42" s="298"/>
    </row>
    <row r="43" spans="1:40" s="46" customFormat="1" ht="15" customHeight="1" x14ac:dyDescent="0.25">
      <c r="A43" s="42"/>
      <c r="B43" s="11"/>
      <c r="C43" s="64" t="str">
        <f t="shared" si="0"/>
        <v/>
      </c>
      <c r="D43" s="4"/>
      <c r="E43" s="5"/>
      <c r="F43" s="15"/>
      <c r="G43" s="6"/>
      <c r="H43" s="7"/>
      <c r="I43" s="15"/>
      <c r="J43" s="4"/>
      <c r="K43" s="6"/>
      <c r="L43" s="299"/>
      <c r="M43" s="300"/>
      <c r="N43" s="43"/>
      <c r="P43" s="301" t="str">
        <f t="shared" si="1"/>
        <v/>
      </c>
      <c r="Q43" s="301"/>
      <c r="R43" s="298" t="str">
        <f t="shared" si="2"/>
        <v/>
      </c>
      <c r="S43" s="298"/>
      <c r="T43" s="304" t="str">
        <f t="shared" si="3"/>
        <v/>
      </c>
      <c r="U43" s="304"/>
      <c r="V43" s="302" t="str">
        <f t="shared" si="4"/>
        <v/>
      </c>
      <c r="W43" s="303"/>
      <c r="X43" s="294" t="str">
        <f t="shared" si="5"/>
        <v/>
      </c>
      <c r="Y43" s="295"/>
      <c r="Z43" s="296" t="str">
        <f t="shared" si="6"/>
        <v/>
      </c>
      <c r="AA43" s="297"/>
      <c r="AB43" s="298" t="str">
        <f t="shared" si="8"/>
        <v/>
      </c>
      <c r="AC43" s="298"/>
      <c r="AD43" s="296">
        <f t="shared" si="9"/>
        <v>-1E-4</v>
      </c>
      <c r="AE43" s="297"/>
      <c r="AF43" s="298" t="str">
        <f t="shared" si="7"/>
        <v/>
      </c>
      <c r="AG43" s="298"/>
      <c r="AH43" s="298" t="str">
        <f t="shared" si="10"/>
        <v/>
      </c>
      <c r="AI43" s="298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99"/>
      <c r="M44" s="300"/>
      <c r="N44" s="43"/>
      <c r="P44" s="301" t="str">
        <f t="shared" si="1"/>
        <v/>
      </c>
      <c r="Q44" s="301"/>
      <c r="R44" s="298" t="str">
        <f t="shared" si="2"/>
        <v/>
      </c>
      <c r="S44" s="298"/>
      <c r="T44" s="301" t="str">
        <f t="shared" si="3"/>
        <v/>
      </c>
      <c r="U44" s="301"/>
      <c r="V44" s="302" t="str">
        <f t="shared" si="4"/>
        <v/>
      </c>
      <c r="W44" s="303"/>
      <c r="X44" s="294" t="str">
        <f t="shared" si="5"/>
        <v/>
      </c>
      <c r="Y44" s="295"/>
      <c r="Z44" s="296" t="str">
        <f t="shared" si="6"/>
        <v/>
      </c>
      <c r="AA44" s="297"/>
      <c r="AB44" s="298" t="str">
        <f t="shared" si="8"/>
        <v/>
      </c>
      <c r="AC44" s="298"/>
      <c r="AD44" s="296">
        <f>IF(E44="",-0.0001,(E43-E44))</f>
        <v>-1E-4</v>
      </c>
      <c r="AE44" s="297"/>
      <c r="AF44" s="294" t="str">
        <f t="shared" si="7"/>
        <v/>
      </c>
      <c r="AG44" s="295"/>
      <c r="AH44" s="298" t="str">
        <f t="shared" si="10"/>
        <v/>
      </c>
      <c r="AI44" s="298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99"/>
      <c r="M45" s="300"/>
      <c r="N45" s="43"/>
      <c r="P45" s="301" t="str">
        <f t="shared" si="1"/>
        <v/>
      </c>
      <c r="Q45" s="301"/>
      <c r="R45" s="298" t="str">
        <f t="shared" si="2"/>
        <v/>
      </c>
      <c r="S45" s="298"/>
      <c r="T45" s="301" t="str">
        <f t="shared" si="3"/>
        <v/>
      </c>
      <c r="U45" s="301"/>
      <c r="V45" s="302" t="str">
        <f t="shared" si="4"/>
        <v/>
      </c>
      <c r="W45" s="303"/>
      <c r="X45" s="294" t="str">
        <f t="shared" si="5"/>
        <v/>
      </c>
      <c r="Y45" s="295"/>
      <c r="Z45" s="296" t="str">
        <f t="shared" si="6"/>
        <v/>
      </c>
      <c r="AA45" s="297"/>
      <c r="AB45" s="298" t="str">
        <f t="shared" si="8"/>
        <v/>
      </c>
      <c r="AC45" s="298"/>
      <c r="AD45" s="296">
        <f t="shared" ref="AD45:AD56" si="11">IF(E45="",-0.0001,(E44-E45))</f>
        <v>-1E-4</v>
      </c>
      <c r="AE45" s="297"/>
      <c r="AF45" s="294" t="str">
        <f t="shared" si="7"/>
        <v/>
      </c>
      <c r="AG45" s="295"/>
      <c r="AH45" s="298" t="str">
        <f t="shared" si="10"/>
        <v/>
      </c>
      <c r="AI45" s="298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99"/>
      <c r="M46" s="300"/>
      <c r="N46" s="43"/>
      <c r="P46" s="301" t="str">
        <f t="shared" si="1"/>
        <v/>
      </c>
      <c r="Q46" s="301"/>
      <c r="R46" s="298" t="str">
        <f t="shared" si="2"/>
        <v/>
      </c>
      <c r="S46" s="298"/>
      <c r="T46" s="301" t="str">
        <f t="shared" si="3"/>
        <v/>
      </c>
      <c r="U46" s="301"/>
      <c r="V46" s="302" t="str">
        <f t="shared" si="4"/>
        <v/>
      </c>
      <c r="W46" s="303"/>
      <c r="X46" s="294" t="str">
        <f t="shared" si="5"/>
        <v/>
      </c>
      <c r="Y46" s="295"/>
      <c r="Z46" s="296" t="str">
        <f t="shared" si="6"/>
        <v/>
      </c>
      <c r="AA46" s="297"/>
      <c r="AB46" s="298" t="str">
        <f t="shared" si="8"/>
        <v/>
      </c>
      <c r="AC46" s="298"/>
      <c r="AD46" s="296">
        <f t="shared" si="11"/>
        <v>-1E-4</v>
      </c>
      <c r="AE46" s="297"/>
      <c r="AF46" s="298" t="str">
        <f t="shared" si="7"/>
        <v/>
      </c>
      <c r="AG46" s="298"/>
      <c r="AH46" s="298" t="str">
        <f t="shared" si="10"/>
        <v/>
      </c>
      <c r="AI46" s="298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99"/>
      <c r="M47" s="300"/>
      <c r="N47" s="43"/>
      <c r="P47" s="301" t="str">
        <f t="shared" si="1"/>
        <v/>
      </c>
      <c r="Q47" s="301"/>
      <c r="R47" s="298" t="str">
        <f t="shared" si="2"/>
        <v/>
      </c>
      <c r="S47" s="298"/>
      <c r="T47" s="301" t="str">
        <f t="shared" si="3"/>
        <v/>
      </c>
      <c r="U47" s="301"/>
      <c r="V47" s="302" t="str">
        <f t="shared" si="4"/>
        <v/>
      </c>
      <c r="W47" s="303"/>
      <c r="X47" s="294" t="str">
        <f t="shared" si="5"/>
        <v/>
      </c>
      <c r="Y47" s="295"/>
      <c r="Z47" s="296" t="str">
        <f t="shared" si="6"/>
        <v/>
      </c>
      <c r="AA47" s="297"/>
      <c r="AB47" s="298" t="str">
        <f t="shared" si="8"/>
        <v/>
      </c>
      <c r="AC47" s="298"/>
      <c r="AD47" s="296">
        <f t="shared" si="11"/>
        <v>-1E-4</v>
      </c>
      <c r="AE47" s="297"/>
      <c r="AF47" s="298" t="str">
        <f t="shared" si="7"/>
        <v/>
      </c>
      <c r="AG47" s="298"/>
      <c r="AH47" s="298" t="str">
        <f t="shared" si="10"/>
        <v/>
      </c>
      <c r="AI47" s="298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99"/>
      <c r="M48" s="300"/>
      <c r="N48" s="43"/>
      <c r="P48" s="301" t="str">
        <f t="shared" si="1"/>
        <v/>
      </c>
      <c r="Q48" s="301"/>
      <c r="R48" s="298" t="str">
        <f t="shared" si="2"/>
        <v/>
      </c>
      <c r="S48" s="298"/>
      <c r="T48" s="301" t="str">
        <f t="shared" si="3"/>
        <v/>
      </c>
      <c r="U48" s="301"/>
      <c r="V48" s="302" t="str">
        <f t="shared" si="4"/>
        <v/>
      </c>
      <c r="W48" s="303"/>
      <c r="X48" s="294" t="str">
        <f t="shared" si="5"/>
        <v/>
      </c>
      <c r="Y48" s="295"/>
      <c r="Z48" s="296" t="str">
        <f t="shared" si="6"/>
        <v/>
      </c>
      <c r="AA48" s="297"/>
      <c r="AB48" s="298" t="str">
        <f t="shared" si="8"/>
        <v/>
      </c>
      <c r="AC48" s="298"/>
      <c r="AD48" s="296">
        <f t="shared" si="11"/>
        <v>-1E-4</v>
      </c>
      <c r="AE48" s="297"/>
      <c r="AF48" s="298" t="str">
        <f t="shared" si="7"/>
        <v/>
      </c>
      <c r="AG48" s="298"/>
      <c r="AH48" s="298" t="str">
        <f t="shared" si="10"/>
        <v/>
      </c>
      <c r="AI48" s="298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99"/>
      <c r="M49" s="300"/>
      <c r="N49" s="43"/>
      <c r="P49" s="301" t="str">
        <f t="shared" si="1"/>
        <v/>
      </c>
      <c r="Q49" s="301"/>
      <c r="R49" s="298" t="str">
        <f t="shared" si="2"/>
        <v/>
      </c>
      <c r="S49" s="298"/>
      <c r="T49" s="301" t="str">
        <f t="shared" si="3"/>
        <v/>
      </c>
      <c r="U49" s="301"/>
      <c r="V49" s="302" t="str">
        <f t="shared" si="4"/>
        <v/>
      </c>
      <c r="W49" s="303"/>
      <c r="X49" s="294" t="str">
        <f t="shared" si="5"/>
        <v/>
      </c>
      <c r="Y49" s="295"/>
      <c r="Z49" s="296" t="str">
        <f t="shared" si="6"/>
        <v/>
      </c>
      <c r="AA49" s="297"/>
      <c r="AB49" s="298" t="str">
        <f t="shared" si="8"/>
        <v/>
      </c>
      <c r="AC49" s="298"/>
      <c r="AD49" s="296">
        <f t="shared" si="11"/>
        <v>-1E-4</v>
      </c>
      <c r="AE49" s="297"/>
      <c r="AF49" s="298" t="str">
        <f t="shared" si="7"/>
        <v/>
      </c>
      <c r="AG49" s="298"/>
      <c r="AH49" s="298" t="str">
        <f t="shared" si="10"/>
        <v/>
      </c>
      <c r="AI49" s="298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99"/>
      <c r="M50" s="300"/>
      <c r="N50" s="43"/>
      <c r="P50" s="301" t="str">
        <f t="shared" si="1"/>
        <v/>
      </c>
      <c r="Q50" s="301"/>
      <c r="R50" s="298" t="str">
        <f t="shared" si="2"/>
        <v/>
      </c>
      <c r="S50" s="298"/>
      <c r="T50" s="301" t="str">
        <f t="shared" si="3"/>
        <v/>
      </c>
      <c r="U50" s="301"/>
      <c r="V50" s="302" t="str">
        <f t="shared" si="4"/>
        <v/>
      </c>
      <c r="W50" s="303"/>
      <c r="X50" s="294" t="str">
        <f t="shared" si="5"/>
        <v/>
      </c>
      <c r="Y50" s="295"/>
      <c r="Z50" s="296" t="str">
        <f t="shared" si="6"/>
        <v/>
      </c>
      <c r="AA50" s="297"/>
      <c r="AB50" s="298" t="str">
        <f t="shared" si="8"/>
        <v/>
      </c>
      <c r="AC50" s="298"/>
      <c r="AD50" s="296">
        <f t="shared" si="11"/>
        <v>-1E-4</v>
      </c>
      <c r="AE50" s="297"/>
      <c r="AF50" s="298" t="str">
        <f t="shared" si="7"/>
        <v/>
      </c>
      <c r="AG50" s="298"/>
      <c r="AH50" s="298" t="str">
        <f t="shared" si="10"/>
        <v/>
      </c>
      <c r="AI50" s="298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99"/>
      <c r="M51" s="300"/>
      <c r="N51" s="43"/>
      <c r="P51" s="301" t="str">
        <f t="shared" si="1"/>
        <v/>
      </c>
      <c r="Q51" s="301"/>
      <c r="R51" s="298" t="str">
        <f t="shared" si="2"/>
        <v/>
      </c>
      <c r="S51" s="298"/>
      <c r="T51" s="301" t="str">
        <f t="shared" si="3"/>
        <v/>
      </c>
      <c r="U51" s="301"/>
      <c r="V51" s="302" t="str">
        <f t="shared" si="4"/>
        <v/>
      </c>
      <c r="W51" s="303"/>
      <c r="X51" s="294" t="str">
        <f t="shared" si="5"/>
        <v/>
      </c>
      <c r="Y51" s="295"/>
      <c r="Z51" s="296" t="str">
        <f t="shared" si="6"/>
        <v/>
      </c>
      <c r="AA51" s="297"/>
      <c r="AB51" s="298" t="str">
        <f t="shared" si="8"/>
        <v/>
      </c>
      <c r="AC51" s="298"/>
      <c r="AD51" s="296">
        <f t="shared" si="11"/>
        <v>-1E-4</v>
      </c>
      <c r="AE51" s="297"/>
      <c r="AF51" s="298" t="str">
        <f t="shared" si="7"/>
        <v/>
      </c>
      <c r="AG51" s="298"/>
      <c r="AH51" s="298" t="str">
        <f t="shared" si="10"/>
        <v/>
      </c>
      <c r="AI51" s="298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99"/>
      <c r="M52" s="300"/>
      <c r="N52" s="43"/>
      <c r="P52" s="301" t="str">
        <f t="shared" si="1"/>
        <v/>
      </c>
      <c r="Q52" s="301"/>
      <c r="R52" s="298" t="str">
        <f t="shared" si="2"/>
        <v/>
      </c>
      <c r="S52" s="298"/>
      <c r="T52" s="301" t="str">
        <f t="shared" si="3"/>
        <v/>
      </c>
      <c r="U52" s="301"/>
      <c r="V52" s="302" t="str">
        <f t="shared" si="4"/>
        <v/>
      </c>
      <c r="W52" s="303"/>
      <c r="X52" s="294" t="str">
        <f t="shared" si="5"/>
        <v/>
      </c>
      <c r="Y52" s="295"/>
      <c r="Z52" s="296" t="str">
        <f t="shared" si="6"/>
        <v/>
      </c>
      <c r="AA52" s="297"/>
      <c r="AB52" s="298" t="str">
        <f t="shared" si="8"/>
        <v/>
      </c>
      <c r="AC52" s="298"/>
      <c r="AD52" s="296">
        <f t="shared" si="11"/>
        <v>-1E-4</v>
      </c>
      <c r="AE52" s="297"/>
      <c r="AF52" s="298" t="str">
        <f t="shared" si="7"/>
        <v/>
      </c>
      <c r="AG52" s="298"/>
      <c r="AH52" s="298" t="str">
        <f t="shared" si="10"/>
        <v/>
      </c>
      <c r="AI52" s="298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99"/>
      <c r="M53" s="300"/>
      <c r="N53" s="43"/>
      <c r="P53" s="301" t="str">
        <f t="shared" si="1"/>
        <v/>
      </c>
      <c r="Q53" s="301"/>
      <c r="R53" s="298" t="str">
        <f t="shared" si="2"/>
        <v/>
      </c>
      <c r="S53" s="298"/>
      <c r="T53" s="301" t="str">
        <f t="shared" si="3"/>
        <v/>
      </c>
      <c r="U53" s="301"/>
      <c r="V53" s="302" t="str">
        <f t="shared" si="4"/>
        <v/>
      </c>
      <c r="W53" s="303"/>
      <c r="X53" s="294" t="str">
        <f t="shared" si="5"/>
        <v/>
      </c>
      <c r="Y53" s="295"/>
      <c r="Z53" s="296" t="str">
        <f t="shared" si="6"/>
        <v/>
      </c>
      <c r="AA53" s="297"/>
      <c r="AB53" s="298" t="str">
        <f t="shared" si="8"/>
        <v/>
      </c>
      <c r="AC53" s="298"/>
      <c r="AD53" s="296">
        <f t="shared" si="11"/>
        <v>-1E-4</v>
      </c>
      <c r="AE53" s="297"/>
      <c r="AF53" s="298" t="str">
        <f t="shared" si="7"/>
        <v/>
      </c>
      <c r="AG53" s="298"/>
      <c r="AH53" s="298" t="str">
        <f t="shared" si="10"/>
        <v/>
      </c>
      <c r="AI53" s="298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99"/>
      <c r="M54" s="300"/>
      <c r="N54" s="43"/>
      <c r="P54" s="301" t="str">
        <f t="shared" si="1"/>
        <v/>
      </c>
      <c r="Q54" s="301"/>
      <c r="R54" s="298" t="str">
        <f t="shared" si="2"/>
        <v/>
      </c>
      <c r="S54" s="298"/>
      <c r="T54" s="301" t="str">
        <f t="shared" si="3"/>
        <v/>
      </c>
      <c r="U54" s="301"/>
      <c r="V54" s="302" t="str">
        <f t="shared" si="4"/>
        <v/>
      </c>
      <c r="W54" s="303"/>
      <c r="X54" s="294" t="str">
        <f t="shared" si="5"/>
        <v/>
      </c>
      <c r="Y54" s="295"/>
      <c r="Z54" s="296" t="str">
        <f t="shared" si="6"/>
        <v/>
      </c>
      <c r="AA54" s="297"/>
      <c r="AB54" s="298" t="str">
        <f t="shared" si="8"/>
        <v/>
      </c>
      <c r="AC54" s="298"/>
      <c r="AD54" s="296">
        <f t="shared" si="11"/>
        <v>-1E-4</v>
      </c>
      <c r="AE54" s="297"/>
      <c r="AF54" s="298" t="str">
        <f t="shared" si="7"/>
        <v/>
      </c>
      <c r="AG54" s="298"/>
      <c r="AH54" s="298" t="str">
        <f t="shared" si="10"/>
        <v/>
      </c>
      <c r="AI54" s="298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99"/>
      <c r="M55" s="300"/>
      <c r="N55" s="43"/>
      <c r="P55" s="301" t="str">
        <f t="shared" si="1"/>
        <v/>
      </c>
      <c r="Q55" s="301"/>
      <c r="R55" s="298" t="str">
        <f t="shared" si="2"/>
        <v/>
      </c>
      <c r="S55" s="298"/>
      <c r="T55" s="301" t="str">
        <f t="shared" si="3"/>
        <v/>
      </c>
      <c r="U55" s="301"/>
      <c r="V55" s="302" t="str">
        <f t="shared" si="4"/>
        <v/>
      </c>
      <c r="W55" s="303"/>
      <c r="X55" s="294" t="str">
        <f t="shared" si="5"/>
        <v/>
      </c>
      <c r="Y55" s="295"/>
      <c r="Z55" s="296" t="str">
        <f t="shared" si="6"/>
        <v/>
      </c>
      <c r="AA55" s="297"/>
      <c r="AB55" s="298" t="str">
        <f t="shared" si="8"/>
        <v/>
      </c>
      <c r="AC55" s="298"/>
      <c r="AD55" s="296">
        <f t="shared" si="11"/>
        <v>-1E-4</v>
      </c>
      <c r="AE55" s="297"/>
      <c r="AF55" s="298" t="str">
        <f t="shared" si="7"/>
        <v/>
      </c>
      <c r="AG55" s="298"/>
      <c r="AH55" s="298" t="str">
        <f t="shared" si="10"/>
        <v/>
      </c>
      <c r="AI55" s="298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99"/>
      <c r="M56" s="300"/>
      <c r="N56" s="43"/>
      <c r="P56" s="301" t="str">
        <f t="shared" si="1"/>
        <v/>
      </c>
      <c r="Q56" s="301"/>
      <c r="R56" s="298" t="str">
        <f t="shared" si="2"/>
        <v/>
      </c>
      <c r="S56" s="298"/>
      <c r="T56" s="301" t="str">
        <f t="shared" si="3"/>
        <v/>
      </c>
      <c r="U56" s="301"/>
      <c r="V56" s="302" t="str">
        <f t="shared" si="4"/>
        <v/>
      </c>
      <c r="W56" s="303"/>
      <c r="X56" s="294" t="str">
        <f t="shared" si="5"/>
        <v/>
      </c>
      <c r="Y56" s="295"/>
      <c r="Z56" s="296" t="str">
        <f t="shared" si="6"/>
        <v/>
      </c>
      <c r="AA56" s="297"/>
      <c r="AB56" s="298" t="str">
        <f t="shared" si="8"/>
        <v/>
      </c>
      <c r="AC56" s="298"/>
      <c r="AD56" s="296">
        <f t="shared" si="11"/>
        <v>-1E-4</v>
      </c>
      <c r="AE56" s="297"/>
      <c r="AF56" s="298" t="str">
        <f t="shared" si="7"/>
        <v/>
      </c>
      <c r="AG56" s="298"/>
      <c r="AH56" s="298" t="str">
        <f t="shared" si="10"/>
        <v/>
      </c>
      <c r="AI56" s="298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</row>
    <row r="58" spans="1:81" s="51" customFormat="1" ht="15" customHeight="1" x14ac:dyDescent="0.25">
      <c r="A58" s="60" t="s">
        <v>108</v>
      </c>
      <c r="B58" s="61" t="str">
        <f>IF(B33="","",LOOKUP(9.99E+307,B32:B56))</f>
        <v/>
      </c>
      <c r="C58" s="64" t="str">
        <f t="shared" ref="C58:K58" si="12">IF(C33="","",LOOKUP(9.99E+307,C32:C56))</f>
        <v/>
      </c>
      <c r="D58" s="62" t="str">
        <f t="shared" si="12"/>
        <v/>
      </c>
      <c r="E58" s="52" t="str">
        <f t="shared" si="12"/>
        <v/>
      </c>
      <c r="F58" s="127" t="str">
        <f t="shared" si="12"/>
        <v/>
      </c>
      <c r="G58" s="64" t="str">
        <f t="shared" si="12"/>
        <v/>
      </c>
      <c r="H58" s="63" t="str">
        <f t="shared" si="12"/>
        <v/>
      </c>
      <c r="I58" s="127" t="str">
        <f t="shared" si="12"/>
        <v/>
      </c>
      <c r="J58" s="62" t="str">
        <f t="shared" si="12"/>
        <v/>
      </c>
      <c r="K58" s="64" t="str">
        <f t="shared" si="12"/>
        <v/>
      </c>
      <c r="L58" s="291" t="s">
        <v>199</v>
      </c>
      <c r="M58" s="292"/>
      <c r="N58" s="65"/>
      <c r="P58" s="66" t="s">
        <v>219</v>
      </c>
      <c r="R58" s="66"/>
      <c r="T58" s="66"/>
    </row>
    <row r="59" spans="1:81" ht="6" customHeight="1" x14ac:dyDescent="0.25">
      <c r="A59" s="67"/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68"/>
    </row>
    <row r="60" spans="1:81" s="18" customFormat="1" ht="16.5" customHeight="1" x14ac:dyDescent="0.25">
      <c r="A60" s="69"/>
      <c r="B60" s="70"/>
      <c r="C60" s="160" t="s">
        <v>67</v>
      </c>
      <c r="D60" s="229" t="s">
        <v>24</v>
      </c>
      <c r="E60" s="229"/>
      <c r="F60" s="266" t="s">
        <v>66</v>
      </c>
      <c r="G60" s="267"/>
      <c r="H60" s="268"/>
      <c r="I60" s="12"/>
      <c r="J60" s="269" t="s">
        <v>107</v>
      </c>
      <c r="K60" s="270"/>
      <c r="L60" s="12"/>
      <c r="M60" s="71"/>
      <c r="N60" s="72"/>
      <c r="Q60" s="73"/>
      <c r="S60" s="73"/>
      <c r="T60" s="73"/>
    </row>
    <row r="61" spans="1:81" s="18" customFormat="1" ht="9.75" customHeight="1" thickBot="1" x14ac:dyDescent="0.3">
      <c r="A61" s="271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3"/>
    </row>
    <row r="62" spans="1:81" s="18" customFormat="1" ht="12.75" customHeight="1" x14ac:dyDescent="0.25">
      <c r="A62" s="197" t="s">
        <v>33</v>
      </c>
      <c r="B62" s="198"/>
      <c r="C62" s="198"/>
      <c r="D62" s="198"/>
      <c r="E62" s="198"/>
      <c r="F62" s="198"/>
      <c r="G62" s="198"/>
      <c r="H62" s="198"/>
      <c r="I62" s="198"/>
      <c r="J62" s="274"/>
      <c r="K62" s="274"/>
      <c r="L62" s="274"/>
      <c r="M62" s="274"/>
      <c r="N62" s="199"/>
      <c r="Q62" s="29"/>
      <c r="S62" s="29"/>
      <c r="T62" s="29"/>
    </row>
    <row r="63" spans="1:81" ht="9.9499999999999993" customHeight="1" thickBot="1" x14ac:dyDescent="0.3">
      <c r="A63" s="200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2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275"/>
      <c r="B64" s="280" t="s">
        <v>32</v>
      </c>
      <c r="C64" s="281"/>
      <c r="D64" s="162" t="s">
        <v>102</v>
      </c>
      <c r="E64" s="162" t="s">
        <v>103</v>
      </c>
      <c r="F64" s="282" t="s">
        <v>122</v>
      </c>
      <c r="G64" s="283"/>
      <c r="H64" s="280" t="s">
        <v>32</v>
      </c>
      <c r="I64" s="281"/>
      <c r="J64" s="162" t="s">
        <v>102</v>
      </c>
      <c r="K64" s="162" t="s">
        <v>103</v>
      </c>
      <c r="L64" s="282" t="s">
        <v>122</v>
      </c>
      <c r="M64" s="283"/>
      <c r="N64" s="225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265" t="s">
        <v>32</v>
      </c>
      <c r="BR64" s="265"/>
      <c r="BS64" s="265"/>
      <c r="BT64" s="265"/>
      <c r="BU64" s="265"/>
      <c r="BV64" s="265"/>
      <c r="BW64" s="265"/>
      <c r="BX64" s="288" t="s">
        <v>31</v>
      </c>
      <c r="BY64" s="289"/>
      <c r="BZ64" s="290"/>
      <c r="CA64" s="265" t="s">
        <v>30</v>
      </c>
      <c r="CB64" s="265"/>
      <c r="CC64" s="265"/>
    </row>
    <row r="65" spans="1:81" ht="15" customHeight="1" x14ac:dyDescent="0.25">
      <c r="A65" s="275"/>
      <c r="B65" s="387" t="s">
        <v>246</v>
      </c>
      <c r="C65" s="388"/>
      <c r="D65" s="9">
        <v>1</v>
      </c>
      <c r="E65" s="9" t="s">
        <v>251</v>
      </c>
      <c r="F65" s="259" t="s">
        <v>259</v>
      </c>
      <c r="G65" s="260"/>
      <c r="H65" s="261" t="s">
        <v>253</v>
      </c>
      <c r="I65" s="262"/>
      <c r="J65" s="96">
        <v>3</v>
      </c>
      <c r="K65" s="96" t="s">
        <v>252</v>
      </c>
      <c r="L65" s="263" t="s">
        <v>260</v>
      </c>
      <c r="M65" s="264"/>
      <c r="N65" s="225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275"/>
      <c r="B66" s="387" t="s">
        <v>247</v>
      </c>
      <c r="C66" s="388"/>
      <c r="D66" s="9">
        <v>1</v>
      </c>
      <c r="E66" s="9" t="s">
        <v>251</v>
      </c>
      <c r="F66" s="259" t="s">
        <v>259</v>
      </c>
      <c r="G66" s="260"/>
      <c r="H66" s="261" t="s">
        <v>254</v>
      </c>
      <c r="I66" s="262"/>
      <c r="J66" s="96">
        <v>1</v>
      </c>
      <c r="K66" s="96" t="s">
        <v>251</v>
      </c>
      <c r="L66" s="263" t="s">
        <v>261</v>
      </c>
      <c r="M66" s="264"/>
      <c r="N66" s="225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275"/>
      <c r="B67" s="387" t="s">
        <v>91</v>
      </c>
      <c r="C67" s="388"/>
      <c r="D67" s="9">
        <v>3</v>
      </c>
      <c r="E67" s="9" t="s">
        <v>252</v>
      </c>
      <c r="F67" s="259" t="s">
        <v>13</v>
      </c>
      <c r="G67" s="260"/>
      <c r="H67" s="261" t="s">
        <v>256</v>
      </c>
      <c r="I67" s="262"/>
      <c r="J67" s="96">
        <v>3</v>
      </c>
      <c r="K67" s="96" t="s">
        <v>251</v>
      </c>
      <c r="L67" s="263" t="s">
        <v>74</v>
      </c>
      <c r="M67" s="264"/>
      <c r="N67" s="225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275"/>
      <c r="B68" s="387" t="s">
        <v>248</v>
      </c>
      <c r="C68" s="388"/>
      <c r="D68" s="9">
        <v>1</v>
      </c>
      <c r="E68" s="9" t="s">
        <v>251</v>
      </c>
      <c r="F68" s="259" t="s">
        <v>259</v>
      </c>
      <c r="G68" s="260"/>
      <c r="H68" s="261" t="s">
        <v>257</v>
      </c>
      <c r="I68" s="262"/>
      <c r="J68" s="96">
        <v>1</v>
      </c>
      <c r="K68" s="96" t="s">
        <v>258</v>
      </c>
      <c r="L68" s="263" t="s">
        <v>74</v>
      </c>
      <c r="M68" s="264"/>
      <c r="N68" s="225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x14ac:dyDescent="0.25">
      <c r="A69" s="275"/>
      <c r="B69" s="387" t="s">
        <v>249</v>
      </c>
      <c r="C69" s="388"/>
      <c r="D69" s="9">
        <v>1</v>
      </c>
      <c r="E69" s="9" t="s">
        <v>251</v>
      </c>
      <c r="F69" s="259" t="s">
        <v>259</v>
      </c>
      <c r="G69" s="260"/>
      <c r="H69" s="261" t="s">
        <v>97</v>
      </c>
      <c r="I69" s="262"/>
      <c r="J69" s="96">
        <v>1</v>
      </c>
      <c r="K69" s="96" t="s">
        <v>258</v>
      </c>
      <c r="L69" s="263" t="s">
        <v>74</v>
      </c>
      <c r="M69" s="264"/>
      <c r="N69" s="225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customHeight="1" x14ac:dyDescent="0.25">
      <c r="A70" s="275"/>
      <c r="B70" s="387" t="s">
        <v>250</v>
      </c>
      <c r="C70" s="388"/>
      <c r="D70" s="9">
        <v>1</v>
      </c>
      <c r="E70" s="9" t="s">
        <v>251</v>
      </c>
      <c r="F70" s="299" t="s">
        <v>263</v>
      </c>
      <c r="G70" s="260"/>
      <c r="H70" s="261" t="s">
        <v>255</v>
      </c>
      <c r="I70" s="262"/>
      <c r="J70" s="96">
        <v>1</v>
      </c>
      <c r="K70" s="96" t="s">
        <v>251</v>
      </c>
      <c r="L70" s="391" t="s">
        <v>262</v>
      </c>
      <c r="M70" s="264"/>
      <c r="N70" s="225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customHeight="1" thickBot="1" x14ac:dyDescent="0.3">
      <c r="A71" s="275"/>
      <c r="B71" s="389"/>
      <c r="C71" s="390"/>
      <c r="D71" s="177"/>
      <c r="E71" s="158"/>
      <c r="F71" s="249"/>
      <c r="G71" s="250"/>
      <c r="H71" s="251"/>
      <c r="I71" s="252"/>
      <c r="J71" s="178"/>
      <c r="K71" s="159"/>
      <c r="L71" s="253"/>
      <c r="M71" s="254"/>
      <c r="N71" s="225"/>
      <c r="Q71" s="78"/>
      <c r="S71" s="78"/>
      <c r="T71" s="78"/>
      <c r="BQ71" s="233" t="s">
        <v>89</v>
      </c>
      <c r="BR71" s="233"/>
      <c r="BS71" s="233"/>
      <c r="BT71" s="233"/>
      <c r="BU71" s="233"/>
      <c r="BV71" s="233"/>
      <c r="BW71" s="233"/>
      <c r="BX71" s="77" t="s">
        <v>21</v>
      </c>
      <c r="BY71" s="278" t="s">
        <v>11</v>
      </c>
      <c r="BZ71" s="279"/>
      <c r="CA71" s="233" t="s">
        <v>74</v>
      </c>
      <c r="CB71" s="233"/>
      <c r="CC71" s="233"/>
    </row>
    <row r="72" spans="1:81" ht="9.9499999999999993" customHeight="1" thickBot="1" x14ac:dyDescent="0.3">
      <c r="A72" s="194"/>
      <c r="B72" s="19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6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20.100000000000001" customHeight="1" x14ac:dyDescent="0.25">
      <c r="A74" s="146" t="s">
        <v>22</v>
      </c>
      <c r="B74" s="241" t="s">
        <v>268</v>
      </c>
      <c r="C74" s="241"/>
      <c r="D74" s="241"/>
      <c r="E74" s="242"/>
      <c r="F74" s="243"/>
      <c r="G74" s="243"/>
      <c r="H74" s="243"/>
      <c r="I74" s="243"/>
      <c r="J74" s="243"/>
      <c r="K74" s="244"/>
      <c r="L74" s="255">
        <v>42641</v>
      </c>
      <c r="M74" s="255"/>
      <c r="N74" s="82"/>
    </row>
    <row r="75" spans="1:81" ht="20.100000000000001" customHeight="1" x14ac:dyDescent="0.25">
      <c r="A75" s="147" t="s">
        <v>18</v>
      </c>
      <c r="B75" s="245" t="s">
        <v>269</v>
      </c>
      <c r="C75" s="245"/>
      <c r="D75" s="245"/>
      <c r="E75" s="242"/>
      <c r="F75" s="246"/>
      <c r="G75" s="246"/>
      <c r="H75" s="246"/>
      <c r="I75" s="246"/>
      <c r="J75" s="246"/>
      <c r="K75" s="244"/>
      <c r="L75" s="256">
        <v>42641</v>
      </c>
      <c r="M75" s="256"/>
      <c r="N75" s="82"/>
    </row>
    <row r="76" spans="1:81" ht="9" customHeight="1" x14ac:dyDescent="0.25">
      <c r="A76" s="83"/>
      <c r="B76" s="84"/>
      <c r="C76" s="84"/>
      <c r="D76" s="234"/>
      <c r="E76" s="234"/>
      <c r="F76" s="234"/>
      <c r="G76" s="234"/>
      <c r="H76" s="234"/>
      <c r="I76" s="234"/>
      <c r="J76" s="234"/>
      <c r="K76" s="234"/>
      <c r="L76" s="234"/>
      <c r="M76" s="85"/>
      <c r="N76" s="86"/>
    </row>
    <row r="77" spans="1:81" ht="15" customHeight="1" x14ac:dyDescent="0.25">
      <c r="A77" s="148" t="s">
        <v>56</v>
      </c>
      <c r="B77" s="184" t="s">
        <v>100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5"/>
    </row>
    <row r="78" spans="1:81" ht="15" customHeight="1" thickBot="1" x14ac:dyDescent="0.3">
      <c r="A78" s="87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7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235">
        <v>42632.515972222223</v>
      </c>
      <c r="M79" s="235"/>
      <c r="N79" s="235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0.38541666666666669</v>
      </c>
      <c r="T90" s="92"/>
    </row>
    <row r="91" spans="17:48" x14ac:dyDescent="0.25">
      <c r="Q91" s="92"/>
      <c r="S91" s="92">
        <f t="shared" si="13"/>
        <v>0</v>
      </c>
      <c r="T91" s="92"/>
      <c r="AR91" s="16" t="s">
        <v>60</v>
      </c>
    </row>
    <row r="92" spans="17:48" x14ac:dyDescent="0.25">
      <c r="Q92" s="92"/>
      <c r="S92" s="92">
        <f t="shared" si="13"/>
        <v>0</v>
      </c>
      <c r="T92" s="92"/>
      <c r="AR92" s="16" t="s">
        <v>59</v>
      </c>
    </row>
    <row r="93" spans="17:48" x14ac:dyDescent="0.25">
      <c r="Q93" s="92"/>
      <c r="S93" s="92">
        <f t="shared" si="13"/>
        <v>0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</v>
      </c>
      <c r="T96" s="92"/>
      <c r="AR96" s="16" t="s">
        <v>64</v>
      </c>
    </row>
    <row r="97" spans="17:48" x14ac:dyDescent="0.25">
      <c r="Q97" s="92"/>
      <c r="S97" s="92">
        <f t="shared" si="13"/>
        <v>0</v>
      </c>
      <c r="T97" s="92"/>
    </row>
    <row r="98" spans="17:48" x14ac:dyDescent="0.25">
      <c r="Q98" s="92"/>
      <c r="S98" s="92">
        <f t="shared" si="13"/>
        <v>0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</v>
      </c>
      <c r="T105" s="92"/>
      <c r="AI105" s="92">
        <f>TEXT(J20,"0\:00")+0</f>
        <v>0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</v>
      </c>
      <c r="T106" s="92"/>
      <c r="AC106" s="16" t="s">
        <v>210</v>
      </c>
      <c r="AI106" s="92" t="e">
        <f>TEXT(L20,"0\:00")+0</f>
        <v>#VALUE!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</v>
      </c>
      <c r="T107" s="92"/>
      <c r="AC107" s="16" t="s">
        <v>211</v>
      </c>
      <c r="AI107" s="95" t="e">
        <f>L4*24*60</f>
        <v>#VALUE!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algorithmName="SHA-512" hashValue="6+U+cLHJ98z/4HT+/GCWttDrQSzr8yp1LVPu/X9eSCK6ZB8MaVrXDk76UeKKRUFT15VSXtbnXUa4mFOzg8rE4w==" saltValue="2R+/gHOqW7KJe6OSDRpIyg==" spinCount="100000" sheet="1" objects="1" scenarios="1" formatRows="0"/>
  <mergeCells count="440"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2016-09-29T09:47:39Z</dcterms:modified>
</cp:coreProperties>
</file>